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 firstSheet="3" activeTab="3"/>
  </bookViews>
  <sheets>
    <sheet name="固定资产盘点表" sheetId="4" state="hidden" r:id="rId1"/>
    <sheet name="存货盘点表" sheetId="5" state="hidden" r:id="rId2"/>
    <sheet name="2020.7固定资产评估表" sheetId="6" state="hidden" r:id="rId3"/>
    <sheet name="2021.10固定资产评估表" sheetId="7" r:id="rId4"/>
    <sheet name="2020.7存货评估表" sheetId="8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固定资产盘点表!$A$6:$XEY$73</definedName>
    <definedName name="_xlnm._FilterDatabase" localSheetId="2" hidden="1">'2020.7固定资产评估表'!$A$6:$O$72</definedName>
    <definedName name="_xlnm._FilterDatabase" localSheetId="3" hidden="1">'2021.10固定资产评估表'!$A$6:$O$72</definedName>
    <definedName name="_xlnm.Print_Area" localSheetId="2">'2020.7固定资产评估表'!$A$1:$N$72</definedName>
    <definedName name="_xlnm.Print_Area" localSheetId="3">'2021.10固定资产评估表'!$A$1:$N$77</definedName>
    <definedName name="_xlnm.Print_Area" localSheetId="1">存货盘点表!$A$1:$N$63</definedName>
    <definedName name="_xlnm.Print_Area" localSheetId="0">固定资产盘点表!$A$1:$J$75</definedName>
    <definedName name="_xlnm.Print_Titles" localSheetId="4">'2020.7存货评估表'!$1:$6</definedName>
    <definedName name="_xlnm.Print_Titles" localSheetId="2">'2020.7固定资产评估表'!$1:$6</definedName>
    <definedName name="_xlnm.Print_Titles" localSheetId="3">'2021.10固定资产评估表'!$1:$6</definedName>
  </definedNames>
  <calcPr calcId="144525"/>
</workbook>
</file>

<file path=xl/sharedStrings.xml><?xml version="1.0" encoding="utf-8"?>
<sst xmlns="http://schemas.openxmlformats.org/spreadsheetml/2006/main" count="1237" uniqueCount="390">
  <si>
    <t>资产明细表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</si>
  <si>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</si>
  <si>
    <t>序号</t>
  </si>
  <si>
    <t>设备编号</t>
  </si>
  <si>
    <t>设备名称</t>
  </si>
  <si>
    <t>规格型号</t>
  </si>
  <si>
    <t>计量单位</t>
  </si>
  <si>
    <t>数量</t>
  </si>
  <si>
    <t>购置日期</t>
  </si>
  <si>
    <t>启用日期</t>
  </si>
  <si>
    <t>账面价值</t>
  </si>
  <si>
    <t>原值</t>
  </si>
  <si>
    <t>净值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</si>
  <si>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个月折旧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</si>
  <si>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个月折旧</t>
    </r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</si>
  <si>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个月折旧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</si>
  <si>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个月折旧</t>
    </r>
  </si>
  <si>
    <r>
      <rPr>
        <sz val="10"/>
        <rFont val="Times New Roman"/>
        <charset val="134"/>
      </rPr>
      <t>12.31</t>
    </r>
    <r>
      <rPr>
        <sz val="10"/>
        <rFont val="宋体"/>
        <charset val="134"/>
      </rPr>
      <t>累计折旧</t>
    </r>
  </si>
  <si>
    <r>
      <rPr>
        <sz val="10"/>
        <rFont val="Times New Roman"/>
        <charset val="134"/>
      </rPr>
      <t>6.30</t>
    </r>
    <r>
      <rPr>
        <sz val="10"/>
        <rFont val="宋体"/>
        <charset val="134"/>
      </rPr>
      <t>累计折旧</t>
    </r>
  </si>
  <si>
    <r>
      <rPr>
        <sz val="10"/>
        <rFont val="Times New Roman"/>
        <charset val="134"/>
      </rPr>
      <t>7.31</t>
    </r>
    <r>
      <rPr>
        <sz val="10"/>
        <rFont val="宋体"/>
        <charset val="134"/>
      </rPr>
      <t>累计折旧</t>
    </r>
  </si>
  <si>
    <r>
      <rPr>
        <sz val="10"/>
        <rFont val="Times New Roman"/>
        <charset val="134"/>
      </rPr>
      <t>10.31</t>
    </r>
    <r>
      <rPr>
        <sz val="10"/>
        <rFont val="宋体"/>
        <charset val="134"/>
      </rPr>
      <t>累积折旧</t>
    </r>
  </si>
  <si>
    <t>050002</t>
  </si>
  <si>
    <t>储气罐</t>
  </si>
  <si>
    <t>1.5立方Y10A</t>
  </si>
  <si>
    <t>台</t>
  </si>
  <si>
    <t>1</t>
  </si>
  <si>
    <t>2012-11-29</t>
  </si>
  <si>
    <t>030001</t>
  </si>
  <si>
    <t xml:space="preserve">PVC木塑异型材生产线 </t>
  </si>
  <si>
    <t xml:space="preserve">电脑型SJZ65/132+YF240A </t>
  </si>
  <si>
    <t>2</t>
  </si>
  <si>
    <t>2013-02-28</t>
  </si>
  <si>
    <t>030002</t>
  </si>
  <si>
    <t xml:space="preserve">法兰盘 </t>
  </si>
  <si>
    <t/>
  </si>
  <si>
    <t>2013-03-31</t>
  </si>
  <si>
    <t>030003</t>
  </si>
  <si>
    <t>波浪板</t>
  </si>
  <si>
    <t>030004</t>
  </si>
  <si>
    <t>波浪板2</t>
  </si>
  <si>
    <t>030005</t>
  </si>
  <si>
    <t>离心泵</t>
  </si>
  <si>
    <t>7.5KW</t>
  </si>
  <si>
    <t>2013-04-16</t>
  </si>
  <si>
    <t>030006</t>
  </si>
  <si>
    <t>混合机（含上料机）</t>
  </si>
  <si>
    <t>R800Z/2500L</t>
  </si>
  <si>
    <t>030007</t>
  </si>
  <si>
    <t>包覆机1</t>
  </si>
  <si>
    <t>3500mm</t>
  </si>
  <si>
    <t>2013-04-28</t>
  </si>
  <si>
    <t>030008</t>
  </si>
  <si>
    <t>分切机</t>
  </si>
  <si>
    <t>1300mm</t>
  </si>
  <si>
    <t>030009</t>
  </si>
  <si>
    <t>包覆机</t>
  </si>
  <si>
    <t>030010</t>
  </si>
  <si>
    <t>磨粉机组及配件</t>
  </si>
  <si>
    <t>SMW-500</t>
  </si>
  <si>
    <t>2013-05-27</t>
  </si>
  <si>
    <t>030011</t>
  </si>
  <si>
    <t>破碎机组</t>
  </si>
  <si>
    <t>PC-400</t>
  </si>
  <si>
    <t>030012</t>
  </si>
  <si>
    <t>五棱板Ⅱ模具</t>
  </si>
  <si>
    <t>新型</t>
  </si>
  <si>
    <t>2013-05-30</t>
  </si>
  <si>
    <t>030013</t>
  </si>
  <si>
    <t>小混料机钢结构底座</t>
  </si>
  <si>
    <t>2013-06-28</t>
  </si>
  <si>
    <t>030014</t>
  </si>
  <si>
    <t>包覆机胶轮</t>
  </si>
  <si>
    <t>164</t>
  </si>
  <si>
    <t>2013-07-19</t>
  </si>
  <si>
    <t>030015</t>
  </si>
  <si>
    <t>波浪板150</t>
  </si>
  <si>
    <t>150</t>
  </si>
  <si>
    <t>2013-07-25</t>
  </si>
  <si>
    <t>030016</t>
  </si>
  <si>
    <t>三圆板135</t>
  </si>
  <si>
    <t>135</t>
  </si>
  <si>
    <t>030017</t>
  </si>
  <si>
    <t>小长城159</t>
  </si>
  <si>
    <t>159</t>
  </si>
  <si>
    <t>030018</t>
  </si>
  <si>
    <t>PVC木塑异型材生产线2</t>
  </si>
  <si>
    <t>Z51-STM-160</t>
  </si>
  <si>
    <t>030019</t>
  </si>
  <si>
    <t>PVC木塑异型材生产线3</t>
  </si>
  <si>
    <t>Z65/132+STM240</t>
  </si>
  <si>
    <t>030020</t>
  </si>
  <si>
    <t>8040天花模具</t>
  </si>
  <si>
    <t>套</t>
  </si>
  <si>
    <t>2013-10-31</t>
  </si>
  <si>
    <t>030021</t>
  </si>
  <si>
    <t>7050方管模具</t>
  </si>
  <si>
    <t>030022</t>
  </si>
  <si>
    <t>大长城模具</t>
  </si>
  <si>
    <t>030023</t>
  </si>
  <si>
    <t>混合机组</t>
  </si>
  <si>
    <t>R500Z/LH1000</t>
  </si>
  <si>
    <t>030024</t>
  </si>
  <si>
    <t>挤出机螺旋上料机</t>
  </si>
  <si>
    <t>4</t>
  </si>
  <si>
    <t>030025</t>
  </si>
  <si>
    <t>螺旋上料机电控</t>
  </si>
  <si>
    <t>030026</t>
  </si>
  <si>
    <t>移动接料车</t>
  </si>
  <si>
    <t>400L</t>
  </si>
  <si>
    <t>10</t>
  </si>
  <si>
    <t>030027</t>
  </si>
  <si>
    <t>上料系统</t>
  </si>
  <si>
    <t>JZRL500/1000</t>
  </si>
  <si>
    <t>030028</t>
  </si>
  <si>
    <t>成品储料上料系统及配件</t>
  </si>
  <si>
    <t>含电控</t>
  </si>
  <si>
    <t>2014-02-28</t>
  </si>
  <si>
    <t>030029</t>
  </si>
  <si>
    <t>UV平板打印机</t>
  </si>
  <si>
    <t>2014-03-31</t>
  </si>
  <si>
    <t>030030</t>
  </si>
  <si>
    <t>熔体流动速率仪</t>
  </si>
  <si>
    <t>XNR-400D</t>
  </si>
  <si>
    <t>2014-04-30</t>
  </si>
  <si>
    <t>030031</t>
  </si>
  <si>
    <t>微机控制电子万能试验机</t>
  </si>
  <si>
    <t>WDW-20</t>
  </si>
  <si>
    <t>2014-05-26</t>
  </si>
  <si>
    <t>030032</t>
  </si>
  <si>
    <t>45共挤机</t>
  </si>
  <si>
    <t>2014-07-29</t>
  </si>
  <si>
    <t>030033</t>
  </si>
  <si>
    <t>30共挤机</t>
  </si>
  <si>
    <t>030034</t>
  </si>
  <si>
    <t>50*50模具</t>
  </si>
  <si>
    <t>030035</t>
  </si>
  <si>
    <t>65*25模具</t>
  </si>
  <si>
    <t>030036</t>
  </si>
  <si>
    <t>51*16模具</t>
  </si>
  <si>
    <t>030037</t>
  </si>
  <si>
    <t>50*50共挤模头</t>
  </si>
  <si>
    <t>030038</t>
  </si>
  <si>
    <t>干燥机</t>
  </si>
  <si>
    <t>50</t>
  </si>
  <si>
    <t>2014-08-29</t>
  </si>
  <si>
    <t>030039</t>
  </si>
  <si>
    <t>电加热金属烘干箱设备</t>
  </si>
  <si>
    <t>（调质机）</t>
  </si>
  <si>
    <t>2014-10-30</t>
  </si>
  <si>
    <t>040001</t>
  </si>
  <si>
    <t>3.5吨柴油机械传动叉车</t>
  </si>
  <si>
    <t>CPC35-Q3K</t>
  </si>
  <si>
    <t>030040</t>
  </si>
  <si>
    <t>单螺杆共挤出机及升降机</t>
  </si>
  <si>
    <t>45/25</t>
  </si>
  <si>
    <t>030041</t>
  </si>
  <si>
    <t>400干磨双砂拉丝机</t>
  </si>
  <si>
    <t>MM5240L</t>
  </si>
  <si>
    <t>030042</t>
  </si>
  <si>
    <t>SCS-3T电子地上衡</t>
  </si>
  <si>
    <t>2*2m</t>
  </si>
  <si>
    <t>2014-11-26</t>
  </si>
  <si>
    <t>040002</t>
  </si>
  <si>
    <t>叉车两节全自由门架</t>
  </si>
  <si>
    <t>H-3M</t>
  </si>
  <si>
    <t>030043</t>
  </si>
  <si>
    <t>玻璃纤维冷却塔</t>
  </si>
  <si>
    <t>DLT-100</t>
  </si>
  <si>
    <t>030044</t>
  </si>
  <si>
    <t>手动液压搬运车</t>
  </si>
  <si>
    <t>PM01222</t>
  </si>
  <si>
    <t>2014-12-24</t>
  </si>
  <si>
    <t>030045</t>
  </si>
  <si>
    <t>500型破碎机（含控制含电机）</t>
  </si>
  <si>
    <t>500型</t>
  </si>
  <si>
    <t>2015-01-03</t>
  </si>
  <si>
    <t>030046</t>
  </si>
  <si>
    <t>150地板模具</t>
  </si>
  <si>
    <t>2015-04-24</t>
  </si>
  <si>
    <t>030047</t>
  </si>
  <si>
    <t>120地板模具</t>
  </si>
  <si>
    <t>120</t>
  </si>
  <si>
    <t>030048</t>
  </si>
  <si>
    <t>地板龙骨模具</t>
  </si>
  <si>
    <t>地板龙骨</t>
  </si>
  <si>
    <t>030049</t>
  </si>
  <si>
    <t>共挤连接模具</t>
  </si>
  <si>
    <t>共挤连接</t>
  </si>
  <si>
    <t>030050</t>
  </si>
  <si>
    <t>门踏板改</t>
  </si>
  <si>
    <t>2015-05-27</t>
  </si>
  <si>
    <t>030051</t>
  </si>
  <si>
    <t>150地板共挤</t>
  </si>
  <si>
    <t>030052</t>
  </si>
  <si>
    <t>7550方通模头</t>
  </si>
  <si>
    <t>030053</t>
  </si>
  <si>
    <t>100地板</t>
  </si>
  <si>
    <t>030054</t>
  </si>
  <si>
    <t>95长城换芯棒支架</t>
  </si>
  <si>
    <t>030055</t>
  </si>
  <si>
    <t>95长城板</t>
  </si>
  <si>
    <t>2015-10-30</t>
  </si>
  <si>
    <t>030056</t>
  </si>
  <si>
    <t>大长城共挤模头</t>
  </si>
  <si>
    <t>030057</t>
  </si>
  <si>
    <t>小长城共挤模头</t>
  </si>
  <si>
    <t>030058</t>
  </si>
  <si>
    <t>030059</t>
  </si>
  <si>
    <t>压力变送器</t>
  </si>
  <si>
    <t>PT131B</t>
  </si>
  <si>
    <t>2015-12-23</t>
  </si>
  <si>
    <t>030060</t>
  </si>
  <si>
    <t>塑料磨粉机配件</t>
  </si>
  <si>
    <t>2015-12-24</t>
  </si>
  <si>
    <t>030061</t>
  </si>
  <si>
    <t>锥双螺杆机筒及配套合流芯含法兰</t>
  </si>
  <si>
    <t>*65/132</t>
  </si>
  <si>
    <t>030062</t>
  </si>
  <si>
    <t>400单棍抛光机（含滚轴）</t>
  </si>
  <si>
    <t>MM5140Z/200*400mm</t>
  </si>
  <si>
    <t>2016-01-23</t>
  </si>
  <si>
    <t>030063</t>
  </si>
  <si>
    <t>烘干机</t>
  </si>
  <si>
    <t>2016-03-22</t>
  </si>
  <si>
    <t>合     计</t>
  </si>
  <si>
    <t xml:space="preserve"> 存货盘点表</t>
  </si>
  <si>
    <t>单位名称：九江盐湖新材料有限公司</t>
  </si>
  <si>
    <t>报表截止日期：2021.10.31</t>
  </si>
  <si>
    <t>单位：元</t>
  </si>
  <si>
    <t>物料编号</t>
  </si>
  <si>
    <t>存货名称</t>
  </si>
  <si>
    <t>账面数</t>
  </si>
  <si>
    <t>实际盘点数量</t>
  </si>
  <si>
    <t>盘盈</t>
  </si>
  <si>
    <t>盘亏</t>
  </si>
  <si>
    <t>存放地点</t>
  </si>
  <si>
    <t>备注</t>
  </si>
  <si>
    <t>钙锌稳定剂518WH</t>
  </si>
  <si>
    <t>钙锌稳定剂HC0-515</t>
  </si>
  <si>
    <t>轻质碳酸钙</t>
  </si>
  <si>
    <t>偶联剂</t>
  </si>
  <si>
    <t>无尘复合稳定剂</t>
  </si>
  <si>
    <t>ADC发泡剂（老）</t>
  </si>
  <si>
    <t>发泡剂Hy drocero1BI</t>
  </si>
  <si>
    <t>发泡调节剂HL-100</t>
  </si>
  <si>
    <t>发泡调节剂P530A</t>
  </si>
  <si>
    <t xml:space="preserve"> </t>
  </si>
  <si>
    <t>CPE（氯化聚乙烯）135A</t>
  </si>
  <si>
    <t>ACR树脂</t>
  </si>
  <si>
    <t>硬脂酸铅</t>
  </si>
  <si>
    <t>硬脂酸</t>
  </si>
  <si>
    <t>白杨木粉80目</t>
  </si>
  <si>
    <t>白杨木粉100目</t>
  </si>
  <si>
    <t>木粉（老）</t>
  </si>
  <si>
    <t>木粉（新）</t>
  </si>
  <si>
    <t>石蜡</t>
  </si>
  <si>
    <t>深红木色粉</t>
  </si>
  <si>
    <t>亚柚色</t>
  </si>
  <si>
    <t>橙色色粉</t>
  </si>
  <si>
    <t>金檀色色粉</t>
  </si>
  <si>
    <t>黑胡桃色粉（黑色）</t>
  </si>
  <si>
    <t>咖啡色色粉</t>
  </si>
  <si>
    <t>色母-红PVC</t>
  </si>
  <si>
    <t>色母-白PVC</t>
  </si>
  <si>
    <t>色母-蓝PVC</t>
  </si>
  <si>
    <t>SO1</t>
  </si>
  <si>
    <t>T1</t>
  </si>
  <si>
    <t>P314</t>
  </si>
  <si>
    <t>P10</t>
  </si>
  <si>
    <t>P247</t>
  </si>
  <si>
    <t>M101</t>
  </si>
  <si>
    <t>木塑颗粒白色母粒</t>
  </si>
  <si>
    <t>印柚色母粒</t>
  </si>
  <si>
    <t>红檀色母粒</t>
  </si>
  <si>
    <t>紫檀色母粒</t>
  </si>
  <si>
    <t>色母粒15984柚木</t>
  </si>
  <si>
    <t>色母粒15190亚柚</t>
  </si>
  <si>
    <t>色母粒15176胡桃</t>
  </si>
  <si>
    <t>色母粒16854棕色</t>
  </si>
  <si>
    <t>金柚木色母粒</t>
  </si>
  <si>
    <t>黑色色母粒</t>
  </si>
  <si>
    <t>超细活性碳酸钙</t>
  </si>
  <si>
    <t>氧化锌</t>
  </si>
  <si>
    <t>回收料（铅盐）</t>
  </si>
  <si>
    <t>回收料（钙锌）</t>
  </si>
  <si>
    <t>环氧大豆油</t>
  </si>
  <si>
    <t>木塑颗粒料白色（栅栏）</t>
  </si>
  <si>
    <t>木塑颗粒料墨绿色（栅栏）</t>
  </si>
  <si>
    <t>木塑颗粒料红色（栅栏）</t>
  </si>
  <si>
    <t>苯乙烯聚合物（ASA)</t>
  </si>
  <si>
    <t>胡桃色</t>
  </si>
  <si>
    <t>柚木色</t>
  </si>
  <si>
    <t>黄透色</t>
  </si>
  <si>
    <t>灰透色</t>
  </si>
  <si>
    <t>合计</t>
  </si>
  <si>
    <t>固定资产—机器设备评估明细表</t>
  </si>
  <si>
    <t>评估基准日: 2020 年 7 月 31 日</t>
  </si>
  <si>
    <t>被评估单位名称：九江盐湖新材料有限公司</t>
  </si>
  <si>
    <t>表4-6-4</t>
  </si>
  <si>
    <t>金额单位：人民币元</t>
  </si>
  <si>
    <t>评估价值</t>
  </si>
  <si>
    <r>
      <rPr>
        <sz val="10"/>
        <rFont val="宋体"/>
        <charset val="134"/>
      </rPr>
      <t>增值率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</si>
  <si>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成新率</t>
    </r>
    <r>
      <rPr>
        <sz val="10"/>
        <rFont val="Times New Roman"/>
        <charset val="134"/>
      </rPr>
      <t>%</t>
    </r>
  </si>
  <si>
    <t>条</t>
  </si>
  <si>
    <t>个</t>
  </si>
  <si>
    <t>2013-02-16</t>
  </si>
  <si>
    <t>组</t>
  </si>
  <si>
    <t>辆</t>
  </si>
  <si>
    <t>500型破碎机
（含控制含电机）</t>
  </si>
  <si>
    <t>MM5140Z/
200*400mm</t>
  </si>
  <si>
    <t>减：机器设备减值准备</t>
  </si>
  <si>
    <t>评估基准日:2021年10月31日</t>
  </si>
  <si>
    <t>计量     单位</t>
  </si>
  <si>
    <r>
      <rPr>
        <sz val="10"/>
        <rFont val="宋体"/>
        <charset val="134"/>
      </rPr>
      <t>增值</t>
    </r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率</t>
    </r>
    <r>
      <rPr>
        <sz val="10"/>
        <rFont val="Times New Roman"/>
        <charset val="134"/>
      </rPr>
      <t>%</t>
    </r>
  </si>
  <si>
    <t>存货评估明细表</t>
  </si>
  <si>
    <t>表3-9-2</t>
  </si>
  <si>
    <t>名称</t>
  </si>
  <si>
    <t>评估值</t>
  </si>
  <si>
    <t>单价</t>
  </si>
  <si>
    <t>金额</t>
  </si>
  <si>
    <t>木粉</t>
  </si>
  <si>
    <t>SL-01</t>
  </si>
  <si>
    <t>kg</t>
  </si>
  <si>
    <t>车间仓库</t>
  </si>
  <si>
    <t>SL-03</t>
  </si>
  <si>
    <t>PVC</t>
  </si>
  <si>
    <t>SL-02</t>
  </si>
  <si>
    <t>PE蜡</t>
  </si>
  <si>
    <t>SL-04</t>
  </si>
  <si>
    <t>发泡调节剂</t>
  </si>
  <si>
    <t>SL-07</t>
  </si>
  <si>
    <t>CPE-135A</t>
  </si>
  <si>
    <t>SL-08</t>
  </si>
  <si>
    <t>复合稳定剂</t>
  </si>
  <si>
    <t>SL-09</t>
  </si>
  <si>
    <t>钙锌稳定剂</t>
  </si>
  <si>
    <t>AC发泡剂</t>
  </si>
  <si>
    <t>SL-06</t>
  </si>
  <si>
    <t>发泡剂</t>
  </si>
  <si>
    <t>SL-28</t>
  </si>
  <si>
    <t>SL-29</t>
  </si>
  <si>
    <t>SL-30</t>
  </si>
  <si>
    <t xml:space="preserve">木塑颗粒 </t>
  </si>
  <si>
    <t>SL-51</t>
  </si>
  <si>
    <t>SL-52</t>
  </si>
  <si>
    <t>SL-53</t>
  </si>
  <si>
    <t>SL-54</t>
  </si>
  <si>
    <t>SL-56</t>
  </si>
  <si>
    <t>SL-57</t>
  </si>
  <si>
    <t>柚木色母粒</t>
  </si>
  <si>
    <t>SL-61</t>
  </si>
  <si>
    <t>亚柚色母粒</t>
  </si>
  <si>
    <t>SL-63</t>
  </si>
  <si>
    <t>白色母粒</t>
  </si>
  <si>
    <t>SL-64</t>
  </si>
  <si>
    <t>SL-65</t>
  </si>
  <si>
    <t>SL-66</t>
  </si>
  <si>
    <t>SL-67</t>
  </si>
  <si>
    <t>棕色母粒</t>
  </si>
  <si>
    <t>SL-11</t>
  </si>
  <si>
    <t>橙色粉</t>
  </si>
  <si>
    <t>SL-14</t>
  </si>
  <si>
    <t>黑色粉</t>
  </si>
  <si>
    <t>SL-15</t>
  </si>
  <si>
    <t>金檀色粉</t>
  </si>
  <si>
    <t>SL-24</t>
  </si>
  <si>
    <t>亚柚色粉</t>
  </si>
  <si>
    <t>SL-25</t>
  </si>
  <si>
    <t>咖啡色粉</t>
  </si>
  <si>
    <t>SL-27</t>
  </si>
  <si>
    <t>SL-18</t>
  </si>
  <si>
    <t>ASA</t>
  </si>
  <si>
    <t>回收料</t>
  </si>
  <si>
    <t>SL-05</t>
  </si>
  <si>
    <t>神木牌</t>
  </si>
  <si>
    <t>CH-装饰板-龙骨</t>
  </si>
  <si>
    <t>CH-装饰板-户外地板</t>
  </si>
  <si>
    <t>CH-装饰板-95长城板</t>
  </si>
  <si>
    <t>CH-装饰板-大长城1</t>
  </si>
  <si>
    <t>CH-装饰板-小长城1</t>
  </si>
  <si>
    <t>CH-装饰板-120地板</t>
  </si>
  <si>
    <t>CH-装饰板-75*50方通</t>
  </si>
  <si>
    <t>CH-装饰板-65*25方通</t>
  </si>
  <si>
    <t>CH-装饰板-50*50方通</t>
  </si>
  <si>
    <t>CH-装饰板-龙骨2</t>
  </si>
  <si>
    <t>CH-立柱</t>
  </si>
  <si>
    <t>CH-试车移门板</t>
  </si>
  <si>
    <t>CH-木屋</t>
  </si>
  <si>
    <t>间</t>
  </si>
  <si>
    <t>合   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</si>
</sst>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0.00_);[Red]\(0.00\)"/>
    <numFmt numFmtId="179" formatCode="#,##0.00_ "/>
    <numFmt numFmtId="180" formatCode="0.00_ ;[Red]\-0.00\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12"/>
      <name val="宋体"/>
      <charset val="134"/>
      <scheme val="minor"/>
    </font>
    <font>
      <sz val="12"/>
      <name val="Arial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12"/>
      <name val="宋体"/>
      <charset val="134"/>
    </font>
    <font>
      <sz val="10"/>
      <color indexed="8"/>
      <name val="Dialog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黑体"/>
      <charset val="134"/>
    </font>
    <font>
      <sz val="9"/>
      <color indexed="12"/>
      <name val="宋体"/>
      <charset val="134"/>
    </font>
    <font>
      <sz val="10"/>
      <color indexed="8"/>
      <name val="Dialog"/>
      <charset val="134"/>
    </font>
    <font>
      <sz val="9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18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/>
    <xf numFmtId="0" fontId="21" fillId="26" borderId="19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45" fillId="5" borderId="16" applyNumberFormat="0" applyAlignment="0" applyProtection="0">
      <alignment vertical="center"/>
    </xf>
    <xf numFmtId="0" fontId="30" fillId="10" borderId="14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0" borderId="0"/>
    <xf numFmtId="0" fontId="36" fillId="0" borderId="0">
      <alignment vertical="center"/>
    </xf>
    <xf numFmtId="43" fontId="47" fillId="0" borderId="0" applyFont="0" applyFill="0" applyBorder="0" applyAlignment="0" applyProtection="0"/>
    <xf numFmtId="0" fontId="9" fillId="0" borderId="0"/>
    <xf numFmtId="0" fontId="29" fillId="0" borderId="0"/>
    <xf numFmtId="0" fontId="48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center" vertical="center" wrapText="1"/>
    </xf>
    <xf numFmtId="0" fontId="3" fillId="0" borderId="0" xfId="53" applyFont="1" applyAlignment="1">
      <alignment horizontal="center" vertical="center" wrapText="1"/>
    </xf>
    <xf numFmtId="178" fontId="4" fillId="0" borderId="0" xfId="53" applyNumberFormat="1" applyFont="1" applyAlignment="1">
      <alignment horizontal="center" vertical="center"/>
    </xf>
    <xf numFmtId="178" fontId="4" fillId="0" borderId="0" xfId="53" applyNumberFormat="1" applyFont="1" applyAlignment="1">
      <alignment horizontal="left" vertical="center"/>
    </xf>
    <xf numFmtId="178" fontId="4" fillId="0" borderId="0" xfId="53" applyNumberFormat="1" applyFont="1" applyAlignment="1">
      <alignment horizontal="right" vertical="center"/>
    </xf>
    <xf numFmtId="0" fontId="4" fillId="0" borderId="0" xfId="53" applyFont="1" applyAlignment="1">
      <alignment horizontal="right" vertical="center"/>
    </xf>
    <xf numFmtId="0" fontId="4" fillId="0" borderId="0" xfId="13" applyFont="1" applyFill="1" applyAlignment="1">
      <alignment horizontal="right" vertical="center"/>
    </xf>
    <xf numFmtId="0" fontId="5" fillId="0" borderId="1" xfId="55" applyFont="1" applyBorder="1" applyAlignment="1" applyProtection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5" fillId="0" borderId="1" xfId="55" applyFont="1" applyBorder="1" applyAlignment="1" applyProtection="1">
      <alignment horizontal="right" vertical="center"/>
    </xf>
    <xf numFmtId="0" fontId="5" fillId="0" borderId="1" xfId="53" applyFont="1" applyFill="1" applyBorder="1" applyAlignment="1">
      <alignment horizontal="right" vertical="center"/>
    </xf>
    <xf numFmtId="0" fontId="4" fillId="0" borderId="1" xfId="53" applyFont="1" applyFill="1" applyBorder="1" applyAlignment="1">
      <alignment horizontal="right" vertical="center"/>
    </xf>
    <xf numFmtId="0" fontId="4" fillId="0" borderId="1" xfId="53" applyFont="1" applyBorder="1" applyAlignment="1">
      <alignment horizontal="right" vertical="center" wrapText="1"/>
    </xf>
    <xf numFmtId="177" fontId="4" fillId="0" borderId="1" xfId="53" applyNumberFormat="1" applyFont="1" applyFill="1" applyBorder="1" applyAlignment="1">
      <alignment horizontal="right" vertical="center"/>
    </xf>
    <xf numFmtId="0" fontId="4" fillId="0" borderId="1" xfId="53" applyFont="1" applyBorder="1" applyAlignment="1">
      <alignment horizontal="right" vertical="center"/>
    </xf>
    <xf numFmtId="179" fontId="4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53" applyFont="1" applyFill="1" applyBorder="1" applyAlignment="1">
      <alignment horizontal="right"/>
    </xf>
    <xf numFmtId="177" fontId="4" fillId="0" borderId="1" xfId="53" applyNumberFormat="1" applyFont="1" applyFill="1" applyBorder="1" applyAlignment="1">
      <alignment horizontal="right"/>
    </xf>
    <xf numFmtId="49" fontId="6" fillId="0" borderId="1" xfId="53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53" applyNumberFormat="1" applyFont="1" applyFill="1" applyBorder="1" applyAlignment="1" applyProtection="1">
      <alignment horizontal="right" vertical="center" wrapText="1"/>
      <protection locked="0"/>
    </xf>
    <xf numFmtId="177" fontId="7" fillId="0" borderId="1" xfId="53" applyNumberFormat="1" applyFont="1" applyFill="1" applyBorder="1" applyAlignment="1" applyProtection="1">
      <alignment horizontal="right" wrapText="1"/>
      <protection locked="0"/>
    </xf>
    <xf numFmtId="179" fontId="7" fillId="0" borderId="1" xfId="53" applyNumberFormat="1" applyFont="1" applyFill="1" applyBorder="1" applyAlignment="1" applyProtection="1">
      <alignment horizontal="right" vertical="center" wrapText="1"/>
      <protection locked="0"/>
    </xf>
    <xf numFmtId="179" fontId="4" fillId="0" borderId="1" xfId="53" applyNumberFormat="1" applyFont="1" applyBorder="1" applyAlignment="1">
      <alignment horizontal="right" vertical="center"/>
    </xf>
    <xf numFmtId="43" fontId="4" fillId="0" borderId="1" xfId="53" applyNumberFormat="1" applyFont="1" applyBorder="1" applyAlignment="1">
      <alignment horizontal="right" vertical="center"/>
    </xf>
    <xf numFmtId="0" fontId="8" fillId="0" borderId="1" xfId="55" applyFont="1" applyBorder="1" applyAlignment="1" applyProtection="1">
      <alignment horizontal="right" vertical="center"/>
    </xf>
    <xf numFmtId="43" fontId="4" fillId="0" borderId="1" xfId="13" applyNumberFormat="1" applyFont="1" applyFill="1" applyBorder="1" applyAlignment="1">
      <alignment horizontal="right" vertical="center" wrapText="1"/>
    </xf>
    <xf numFmtId="0" fontId="1" fillId="0" borderId="0" xfId="53" applyFont="1" applyAlignment="1"/>
    <xf numFmtId="49" fontId="1" fillId="0" borderId="2" xfId="53" applyNumberFormat="1" applyFont="1" applyBorder="1" applyAlignment="1">
      <alignment vertical="center"/>
    </xf>
    <xf numFmtId="178" fontId="1" fillId="0" borderId="0" xfId="53" applyNumberFormat="1" applyFont="1" applyAlignment="1">
      <alignment vertical="center"/>
    </xf>
    <xf numFmtId="0" fontId="1" fillId="0" borderId="0" xfId="53" applyFont="1" applyAlignment="1">
      <alignment vertical="center"/>
    </xf>
    <xf numFmtId="0" fontId="9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 wrapText="1"/>
    </xf>
    <xf numFmtId="178" fontId="10" fillId="0" borderId="0" xfId="53" applyNumberFormat="1" applyFont="1" applyFill="1" applyAlignment="1">
      <alignment horizontal="center" vertical="center"/>
    </xf>
    <xf numFmtId="178" fontId="10" fillId="0" borderId="0" xfId="53" applyNumberFormat="1" applyFont="1" applyFill="1" applyAlignment="1">
      <alignment horizontal="left" vertical="center"/>
    </xf>
    <xf numFmtId="178" fontId="11" fillId="0" borderId="0" xfId="53" applyNumberFormat="1" applyFont="1" applyFill="1" applyAlignment="1">
      <alignment horizontal="left" vertical="center"/>
    </xf>
    <xf numFmtId="178" fontId="11" fillId="0" borderId="0" xfId="53" applyNumberFormat="1" applyFont="1" applyFill="1" applyAlignment="1">
      <alignment horizontal="center" vertical="center"/>
    </xf>
    <xf numFmtId="0" fontId="11" fillId="0" borderId="0" xfId="53" applyNumberFormat="1" applyFont="1" applyFill="1" applyAlignment="1">
      <alignment horizontal="center" vertical="center"/>
    </xf>
    <xf numFmtId="0" fontId="11" fillId="0" borderId="0" xfId="53" applyFont="1" applyFill="1" applyAlignment="1">
      <alignment horizontal="center" vertical="center"/>
    </xf>
    <xf numFmtId="0" fontId="12" fillId="0" borderId="1" xfId="55" applyFont="1" applyFill="1" applyBorder="1" applyAlignment="1" applyProtection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0" fontId="10" fillId="0" borderId="3" xfId="53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/>
    </xf>
    <xf numFmtId="0" fontId="11" fillId="0" borderId="4" xfId="53" applyFont="1" applyFill="1" applyBorder="1" applyAlignment="1">
      <alignment horizontal="center" vertical="center" wrapText="1"/>
    </xf>
    <xf numFmtId="0" fontId="10" fillId="0" borderId="5" xfId="53" applyFont="1" applyFill="1" applyBorder="1" applyAlignment="1">
      <alignment horizontal="center" vertical="center"/>
    </xf>
    <xf numFmtId="177" fontId="13" fillId="0" borderId="6" xfId="53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53" applyNumberFormat="1" applyFont="1" applyFill="1" applyBorder="1" applyAlignment="1">
      <alignment horizontal="right" vertical="center"/>
    </xf>
    <xf numFmtId="0" fontId="3" fillId="0" borderId="0" xfId="53" applyFont="1" applyFill="1" applyAlignment="1">
      <alignment vertical="center" wrapText="1"/>
    </xf>
    <xf numFmtId="0" fontId="11" fillId="0" borderId="0" xfId="53" applyNumberFormat="1" applyFont="1" applyFill="1" applyAlignment="1">
      <alignment vertical="center"/>
    </xf>
    <xf numFmtId="178" fontId="10" fillId="0" borderId="0" xfId="53" applyNumberFormat="1" applyFont="1" applyFill="1" applyAlignment="1">
      <alignment horizontal="right" vertical="center"/>
    </xf>
    <xf numFmtId="0" fontId="14" fillId="0" borderId="0" xfId="53" applyFont="1" applyFill="1" applyAlignment="1">
      <alignment horizontal="center" vertical="center"/>
    </xf>
    <xf numFmtId="0" fontId="11" fillId="0" borderId="0" xfId="53" applyFont="1" applyFill="1" applyAlignment="1">
      <alignment vertical="center"/>
    </xf>
    <xf numFmtId="0" fontId="10" fillId="0" borderId="7" xfId="53" applyFont="1" applyFill="1" applyBorder="1" applyAlignment="1">
      <alignment horizontal="right" vertical="center"/>
    </xf>
    <xf numFmtId="0" fontId="11" fillId="0" borderId="1" xfId="54" applyFont="1" applyFill="1" applyBorder="1" applyAlignment="1">
      <alignment horizontal="center" vertical="center" wrapText="1"/>
    </xf>
    <xf numFmtId="0" fontId="11" fillId="0" borderId="8" xfId="53" applyFont="1" applyFill="1" applyBorder="1" applyAlignment="1">
      <alignment horizontal="center" vertical="center" wrapText="1"/>
    </xf>
    <xf numFmtId="14" fontId="14" fillId="0" borderId="0" xfId="53" applyNumberFormat="1" applyFont="1" applyFill="1" applyAlignment="1">
      <alignment horizontal="center" vertical="center"/>
    </xf>
    <xf numFmtId="10" fontId="10" fillId="0" borderId="1" xfId="53" applyNumberFormat="1" applyFont="1" applyFill="1" applyBorder="1" applyAlignment="1">
      <alignment horizontal="center" vertical="center" wrapText="1"/>
    </xf>
    <xf numFmtId="180" fontId="14" fillId="0" borderId="0" xfId="53" applyNumberFormat="1" applyFont="1" applyFill="1" applyAlignment="1">
      <alignment horizontal="center" vertical="center"/>
    </xf>
    <xf numFmtId="0" fontId="10" fillId="0" borderId="9" xfId="53" applyFont="1" applyFill="1" applyBorder="1" applyAlignment="1">
      <alignment horizontal="center" vertical="center"/>
    </xf>
    <xf numFmtId="0" fontId="10" fillId="0" borderId="7" xfId="53" applyFont="1" applyFill="1" applyBorder="1" applyAlignment="1">
      <alignment horizontal="center" vertical="center"/>
    </xf>
    <xf numFmtId="0" fontId="10" fillId="0" borderId="10" xfId="53" applyFont="1" applyFill="1" applyBorder="1" applyAlignment="1">
      <alignment horizontal="center" vertical="center"/>
    </xf>
    <xf numFmtId="49" fontId="10" fillId="0" borderId="11" xfId="53" applyNumberFormat="1" applyFont="1" applyFill="1" applyBorder="1" applyAlignment="1">
      <alignment horizontal="center" vertical="center"/>
    </xf>
    <xf numFmtId="49" fontId="10" fillId="0" borderId="12" xfId="53" applyNumberFormat="1" applyFont="1" applyFill="1" applyBorder="1" applyAlignment="1">
      <alignment horizontal="center" vertical="center"/>
    </xf>
    <xf numFmtId="49" fontId="10" fillId="0" borderId="5" xfId="53" applyNumberFormat="1" applyFont="1" applyFill="1" applyBorder="1" applyAlignment="1">
      <alignment horizontal="center" vertical="center"/>
    </xf>
    <xf numFmtId="43" fontId="11" fillId="0" borderId="1" xfId="53" applyNumberFormat="1" applyFont="1" applyFill="1" applyBorder="1" applyAlignment="1">
      <alignment horizontal="center" vertical="center"/>
    </xf>
    <xf numFmtId="0" fontId="12" fillId="0" borderId="11" xfId="55" applyFont="1" applyFill="1" applyBorder="1" applyAlignment="1" applyProtection="1">
      <alignment horizontal="center" vertical="center"/>
    </xf>
    <xf numFmtId="0" fontId="12" fillId="0" borderId="12" xfId="55" applyFont="1" applyFill="1" applyBorder="1" applyAlignment="1" applyProtection="1">
      <alignment horizontal="center" vertical="center"/>
    </xf>
    <xf numFmtId="0" fontId="12" fillId="0" borderId="5" xfId="55" applyFont="1" applyFill="1" applyBorder="1" applyAlignment="1" applyProtection="1">
      <alignment horizontal="center" vertical="center"/>
    </xf>
    <xf numFmtId="0" fontId="10" fillId="0" borderId="0" xfId="53" applyFont="1" applyFill="1" applyAlignment="1">
      <alignment horizontal="left" vertical="center"/>
    </xf>
    <xf numFmtId="49" fontId="10" fillId="0" borderId="2" xfId="53" applyNumberFormat="1" applyFont="1" applyFill="1" applyBorder="1" applyAlignment="1">
      <alignment horizontal="center" vertical="center"/>
    </xf>
    <xf numFmtId="0" fontId="10" fillId="0" borderId="0" xfId="53" applyFont="1" applyFill="1" applyAlignment="1">
      <alignment horizontal="center"/>
    </xf>
    <xf numFmtId="0" fontId="15" fillId="0" borderId="0" xfId="53" applyFont="1" applyFill="1" applyAlignment="1">
      <alignment horizontal="center"/>
    </xf>
    <xf numFmtId="49" fontId="15" fillId="0" borderId="0" xfId="53" applyNumberFormat="1" applyFont="1" applyFill="1" applyAlignment="1">
      <alignment horizontal="center" vertical="center"/>
    </xf>
    <xf numFmtId="0" fontId="15" fillId="0" borderId="0" xfId="53" applyFont="1" applyFill="1" applyAlignment="1">
      <alignment horizontal="center" vertical="center"/>
    </xf>
    <xf numFmtId="180" fontId="9" fillId="0" borderId="0" xfId="53" applyNumberFormat="1" applyFont="1" applyFill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179" fontId="14" fillId="0" borderId="0" xfId="53" applyNumberFormat="1" applyFont="1" applyFill="1" applyAlignment="1">
      <alignment horizontal="center" vertical="center"/>
    </xf>
    <xf numFmtId="0" fontId="16" fillId="0" borderId="0" xfId="53" applyFont="1" applyFill="1" applyAlignment="1">
      <alignment horizontal="center" vertical="center"/>
    </xf>
    <xf numFmtId="0" fontId="9" fillId="2" borderId="0" xfId="53" applyFont="1" applyFill="1" applyAlignment="1">
      <alignment horizontal="center" vertical="center"/>
    </xf>
    <xf numFmtId="0" fontId="9" fillId="0" borderId="0" xfId="53" applyFont="1" applyAlignment="1">
      <alignment horizontal="center" vertical="center"/>
    </xf>
    <xf numFmtId="178" fontId="10" fillId="0" borderId="0" xfId="53" applyNumberFormat="1" applyFont="1" applyAlignment="1">
      <alignment horizontal="center" vertical="center"/>
    </xf>
    <xf numFmtId="178" fontId="10" fillId="0" borderId="0" xfId="53" applyNumberFormat="1" applyFont="1" applyAlignment="1">
      <alignment horizontal="left" vertical="center"/>
    </xf>
    <xf numFmtId="178" fontId="11" fillId="0" borderId="0" xfId="53" applyNumberFormat="1" applyFont="1" applyAlignment="1">
      <alignment horizontal="left" vertical="center"/>
    </xf>
    <xf numFmtId="178" fontId="11" fillId="0" borderId="0" xfId="53" applyNumberFormat="1" applyFont="1" applyAlignment="1">
      <alignment horizontal="center" vertical="center"/>
    </xf>
    <xf numFmtId="0" fontId="11" fillId="0" borderId="0" xfId="53" applyNumberFormat="1" applyFont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12" fillId="0" borderId="1" xfId="55" applyFont="1" applyBorder="1" applyAlignment="1" applyProtection="1">
      <alignment horizontal="center" vertical="center"/>
    </xf>
    <xf numFmtId="0" fontId="10" fillId="0" borderId="1" xfId="53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/>
    </xf>
    <xf numFmtId="0" fontId="10" fillId="0" borderId="5" xfId="53" applyFont="1" applyBorder="1" applyAlignment="1">
      <alignment horizontal="center" vertical="center"/>
    </xf>
    <xf numFmtId="0" fontId="12" fillId="2" borderId="1" xfId="55" applyFont="1" applyFill="1" applyBorder="1" applyAlignment="1" applyProtection="1">
      <alignment horizontal="center" vertical="center"/>
    </xf>
    <xf numFmtId="49" fontId="13" fillId="2" borderId="6" xfId="53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5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3" applyFont="1" applyFill="1" applyBorder="1" applyAlignment="1">
      <alignment horizontal="center" vertical="center"/>
    </xf>
    <xf numFmtId="179" fontId="10" fillId="2" borderId="1" xfId="53" applyNumberFormat="1" applyFont="1" applyFill="1" applyBorder="1" applyAlignment="1">
      <alignment horizontal="right" vertical="center"/>
    </xf>
    <xf numFmtId="49" fontId="13" fillId="0" borderId="6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53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53" applyNumberFormat="1" applyFont="1" applyBorder="1" applyAlignment="1">
      <alignment horizontal="right" vertical="center"/>
    </xf>
    <xf numFmtId="49" fontId="5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3" applyFont="1" applyBorder="1" applyAlignment="1">
      <alignment horizontal="center" vertical="center"/>
    </xf>
    <xf numFmtId="0" fontId="3" fillId="0" borderId="0" xfId="53" applyFont="1" applyAlignment="1">
      <alignment vertical="center" wrapText="1"/>
    </xf>
    <xf numFmtId="0" fontId="11" fillId="0" borderId="0" xfId="53" applyNumberFormat="1" applyFont="1" applyAlignment="1">
      <alignment vertical="center"/>
    </xf>
    <xf numFmtId="178" fontId="10" fillId="0" borderId="0" xfId="53" applyNumberFormat="1" applyFont="1" applyAlignment="1">
      <alignment horizontal="right" vertical="center"/>
    </xf>
    <xf numFmtId="0" fontId="14" fillId="0" borderId="0" xfId="53" applyFont="1" applyAlignment="1">
      <alignment horizontal="center" vertical="center"/>
    </xf>
    <xf numFmtId="0" fontId="11" fillId="0" borderId="0" xfId="53" applyFont="1" applyAlignment="1">
      <alignment vertical="center"/>
    </xf>
    <xf numFmtId="0" fontId="10" fillId="0" borderId="7" xfId="53" applyFont="1" applyBorder="1" applyAlignment="1">
      <alignment horizontal="right" vertical="center"/>
    </xf>
    <xf numFmtId="0" fontId="11" fillId="0" borderId="1" xfId="54" applyFont="1" applyBorder="1" applyAlignment="1">
      <alignment horizontal="center" vertical="center" wrapText="1"/>
    </xf>
    <xf numFmtId="10" fontId="10" fillId="2" borderId="1" xfId="53" applyNumberFormat="1" applyFont="1" applyFill="1" applyBorder="1" applyAlignment="1">
      <alignment horizontal="center" vertical="center" wrapText="1"/>
    </xf>
    <xf numFmtId="0" fontId="11" fillId="2" borderId="1" xfId="53" applyFont="1" applyFill="1" applyBorder="1" applyAlignment="1">
      <alignment horizontal="center" vertical="center"/>
    </xf>
    <xf numFmtId="0" fontId="14" fillId="2" borderId="0" xfId="53" applyFont="1" applyFill="1" applyAlignment="1">
      <alignment horizontal="center" vertical="center"/>
    </xf>
    <xf numFmtId="10" fontId="10" fillId="0" borderId="1" xfId="53" applyNumberFormat="1" applyFont="1" applyBorder="1" applyAlignment="1">
      <alignment horizontal="center" vertical="center" wrapText="1"/>
    </xf>
    <xf numFmtId="179" fontId="14" fillId="0" borderId="0" xfId="53" applyNumberFormat="1" applyFont="1" applyAlignment="1">
      <alignment horizontal="center" vertical="center"/>
    </xf>
    <xf numFmtId="14" fontId="11" fillId="0" borderId="1" xfId="53" applyNumberFormat="1" applyFont="1" applyBorder="1" applyAlignment="1">
      <alignment horizontal="center" vertical="center"/>
    </xf>
    <xf numFmtId="43" fontId="11" fillId="0" borderId="1" xfId="53" applyNumberFormat="1" applyFont="1" applyBorder="1" applyAlignment="1">
      <alignment horizontal="center" vertical="center"/>
    </xf>
    <xf numFmtId="49" fontId="10" fillId="0" borderId="1" xfId="53" applyNumberFormat="1" applyFont="1" applyBorder="1" applyAlignment="1">
      <alignment horizontal="center" vertical="center"/>
    </xf>
    <xf numFmtId="0" fontId="10" fillId="0" borderId="0" xfId="53" applyFont="1" applyAlignment="1">
      <alignment horizontal="left"/>
    </xf>
    <xf numFmtId="49" fontId="10" fillId="0" borderId="2" xfId="53" applyNumberFormat="1" applyFont="1" applyBorder="1" applyAlignment="1">
      <alignment horizontal="center" vertical="center"/>
    </xf>
    <xf numFmtId="0" fontId="10" fillId="0" borderId="0" xfId="53" applyFont="1" applyAlignment="1">
      <alignment horizontal="center"/>
    </xf>
    <xf numFmtId="0" fontId="15" fillId="0" borderId="0" xfId="53" applyFont="1" applyAlignment="1">
      <alignment horizontal="center"/>
    </xf>
    <xf numFmtId="49" fontId="15" fillId="0" borderId="0" xfId="53" applyNumberFormat="1" applyFont="1" applyAlignment="1">
      <alignment horizontal="center" vertical="center"/>
    </xf>
    <xf numFmtId="0" fontId="15" fillId="0" borderId="0" xfId="53" applyFont="1" applyAlignment="1">
      <alignment horizontal="center" vertical="center"/>
    </xf>
    <xf numFmtId="0" fontId="10" fillId="0" borderId="2" xfId="53" applyFont="1" applyBorder="1" applyAlignment="1">
      <alignment horizontal="center" vertical="center"/>
    </xf>
    <xf numFmtId="0" fontId="16" fillId="0" borderId="0" xfId="53" applyFont="1" applyAlignment="1">
      <alignment horizontal="center" vertical="center"/>
    </xf>
    <xf numFmtId="0" fontId="18" fillId="0" borderId="0" xfId="51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center" vertical="center"/>
    </xf>
    <xf numFmtId="0" fontId="19" fillId="0" borderId="0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center" vertical="center"/>
    </xf>
    <xf numFmtId="0" fontId="18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left" vertical="center" wrapText="1"/>
    </xf>
    <xf numFmtId="0" fontId="18" fillId="0" borderId="1" xfId="51" applyFont="1" applyFill="1" applyBorder="1" applyAlignment="1">
      <alignment horizontal="center" vertical="center"/>
    </xf>
    <xf numFmtId="49" fontId="20" fillId="0" borderId="6" xfId="51" applyNumberFormat="1" applyFont="1" applyFill="1" applyBorder="1" applyAlignment="1" applyProtection="1">
      <alignment horizontal="left" vertical="center" wrapText="1"/>
      <protection locked="0"/>
    </xf>
    <xf numFmtId="4" fontId="20" fillId="0" borderId="6" xfId="51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51" applyNumberFormat="1" applyFont="1" applyFill="1" applyBorder="1" applyAlignment="1">
      <alignment horizontal="center" vertical="center"/>
    </xf>
    <xf numFmtId="2" fontId="20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1" applyFont="1" applyFill="1" applyBorder="1" applyAlignment="1">
      <alignment horizontal="left" vertical="center"/>
    </xf>
    <xf numFmtId="179" fontId="18" fillId="0" borderId="1" xfId="51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 applyAlignment="1">
      <alignment horizontal="center" vertical="center"/>
    </xf>
    <xf numFmtId="0" fontId="21" fillId="3" borderId="0" xfId="50" applyFill="1" applyAlignment="1">
      <alignment vertical="center"/>
    </xf>
    <xf numFmtId="0" fontId="22" fillId="3" borderId="0" xfId="50" applyFont="1" applyFill="1" applyAlignment="1">
      <alignment horizontal="center" vertical="center" wrapText="1"/>
    </xf>
    <xf numFmtId="0" fontId="3" fillId="3" borderId="0" xfId="50" applyFont="1" applyFill="1" applyAlignment="1">
      <alignment horizontal="center" vertical="center" wrapText="1"/>
    </xf>
    <xf numFmtId="178" fontId="15" fillId="3" borderId="0" xfId="50" applyNumberFormat="1" applyFont="1" applyFill="1" applyAlignment="1">
      <alignment horizontal="center" vertical="center"/>
    </xf>
    <xf numFmtId="178" fontId="16" fillId="3" borderId="0" xfId="50" applyNumberFormat="1" applyFont="1" applyFill="1" applyAlignment="1">
      <alignment horizontal="center" vertical="center"/>
    </xf>
    <xf numFmtId="0" fontId="16" fillId="3" borderId="0" xfId="50" applyFont="1" applyFill="1" applyAlignment="1">
      <alignment horizontal="center" vertical="center"/>
    </xf>
    <xf numFmtId="178" fontId="15" fillId="3" borderId="0" xfId="50" applyNumberFormat="1" applyFont="1" applyFill="1" applyAlignment="1">
      <alignment vertical="center"/>
    </xf>
    <xf numFmtId="0" fontId="16" fillId="3" borderId="0" xfId="50" applyFont="1" applyFill="1" applyAlignment="1">
      <alignment vertical="center"/>
    </xf>
    <xf numFmtId="0" fontId="23" fillId="3" borderId="1" xfId="10" applyFont="1" applyFill="1" applyBorder="1" applyAlignment="1" applyProtection="1">
      <alignment horizontal="center" vertical="center"/>
    </xf>
    <xf numFmtId="0" fontId="15" fillId="3" borderId="1" xfId="50" applyFont="1" applyFill="1" applyBorder="1" applyAlignment="1">
      <alignment horizontal="center" vertical="center"/>
    </xf>
    <xf numFmtId="0" fontId="15" fillId="3" borderId="1" xfId="50" applyFont="1" applyFill="1" applyBorder="1" applyAlignment="1">
      <alignment horizontal="center" vertical="center" wrapText="1"/>
    </xf>
    <xf numFmtId="0" fontId="16" fillId="3" borderId="1" xfId="50" applyFont="1" applyFill="1" applyBorder="1" applyAlignment="1">
      <alignment horizontal="center" vertical="center"/>
    </xf>
    <xf numFmtId="49" fontId="24" fillId="3" borderId="6" xfId="50" applyNumberFormat="1" applyFont="1" applyFill="1" applyBorder="1" applyAlignment="1" applyProtection="1">
      <alignment horizontal="left" vertical="center" wrapText="1"/>
      <protection locked="0"/>
    </xf>
    <xf numFmtId="49" fontId="24" fillId="3" borderId="6" xfId="5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54" applyFont="1" applyFill="1" applyBorder="1" applyAlignment="1">
      <alignment horizontal="center" vertical="center" wrapText="1"/>
    </xf>
    <xf numFmtId="0" fontId="16" fillId="4" borderId="1" xfId="54" applyFont="1" applyFill="1" applyBorder="1" applyAlignment="1">
      <alignment horizontal="center" vertical="center" wrapText="1"/>
    </xf>
    <xf numFmtId="0" fontId="15" fillId="4" borderId="5" xfId="50" applyFont="1" applyFill="1" applyBorder="1" applyAlignment="1">
      <alignment horizontal="center" vertical="center"/>
    </xf>
    <xf numFmtId="0" fontId="15" fillId="4" borderId="1" xfId="50" applyFont="1" applyFill="1" applyBorder="1" applyAlignment="1">
      <alignment horizontal="center" vertical="center"/>
    </xf>
    <xf numFmtId="43" fontId="16" fillId="3" borderId="1" xfId="50" applyNumberFormat="1" applyFont="1" applyFill="1" applyBorder="1" applyAlignment="1">
      <alignment horizontal="right" vertical="center"/>
    </xf>
    <xf numFmtId="0" fontId="11" fillId="4" borderId="0" xfId="50" applyFont="1" applyFill="1" applyAlignment="1">
      <alignment horizontal="center" vertical="center"/>
    </xf>
    <xf numFmtId="49" fontId="24" fillId="3" borderId="1" xfId="50" applyNumberFormat="1" applyFont="1" applyFill="1" applyBorder="1" applyAlignment="1" applyProtection="1">
      <alignment horizontal="left" vertical="center" wrapText="1"/>
      <protection locked="0"/>
    </xf>
    <xf numFmtId="176" fontId="25" fillId="3" borderId="1" xfId="50" applyNumberFormat="1" applyFont="1" applyFill="1" applyBorder="1" applyAlignment="1">
      <alignment horizontal="center" vertical="center" shrinkToFit="1"/>
    </xf>
    <xf numFmtId="0" fontId="10" fillId="3" borderId="1" xfId="50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25" fillId="3" borderId="1" xfId="50" applyNumberFormat="1" applyFont="1" applyFill="1" applyBorder="1" applyAlignment="1">
      <alignment horizontal="left" vertical="center" shrinkToFit="1"/>
    </xf>
    <xf numFmtId="0" fontId="16" fillId="3" borderId="1" xfId="50" applyFont="1" applyFill="1" applyBorder="1" applyAlignment="1">
      <alignment horizontal="left" vertical="center"/>
    </xf>
    <xf numFmtId="14" fontId="16" fillId="3" borderId="1" xfId="50" applyNumberFormat="1" applyFont="1" applyFill="1" applyBorder="1" applyAlignment="1">
      <alignment horizontal="center" vertical="center"/>
    </xf>
    <xf numFmtId="49" fontId="15" fillId="3" borderId="1" xfId="50" applyNumberFormat="1" applyFont="1" applyFill="1" applyBorder="1" applyAlignment="1">
      <alignment horizontal="center" vertical="center"/>
    </xf>
    <xf numFmtId="43" fontId="16" fillId="3" borderId="1" xfId="50" applyNumberFormat="1" applyFont="1" applyFill="1" applyBorder="1" applyAlignment="1">
      <alignment horizontal="center" vertical="center"/>
    </xf>
    <xf numFmtId="0" fontId="23" fillId="3" borderId="11" xfId="50" applyFont="1" applyFill="1" applyBorder="1" applyAlignment="1">
      <alignment horizontal="center" vertical="center"/>
    </xf>
    <xf numFmtId="0" fontId="23" fillId="3" borderId="12" xfId="50" applyFont="1" applyFill="1" applyBorder="1" applyAlignment="1">
      <alignment horizontal="center" vertical="center"/>
    </xf>
    <xf numFmtId="0" fontId="23" fillId="3" borderId="5" xfId="50" applyFont="1" applyFill="1" applyBorder="1" applyAlignment="1">
      <alignment horizontal="center" vertical="center"/>
    </xf>
    <xf numFmtId="0" fontId="15" fillId="3" borderId="0" xfId="50" applyFont="1" applyFill="1"/>
    <xf numFmtId="49" fontId="15" fillId="3" borderId="2" xfId="50" applyNumberFormat="1" applyFont="1" applyFill="1" applyBorder="1" applyAlignment="1">
      <alignment vertical="center"/>
    </xf>
    <xf numFmtId="49" fontId="15" fillId="3" borderId="2" xfId="50" applyNumberFormat="1" applyFont="1" applyFill="1" applyBorder="1" applyAlignment="1">
      <alignment horizontal="center" vertical="center"/>
    </xf>
    <xf numFmtId="49" fontId="15" fillId="3" borderId="0" xfId="50" applyNumberFormat="1" applyFont="1" applyFill="1" applyAlignment="1">
      <alignment vertical="center"/>
    </xf>
    <xf numFmtId="49" fontId="15" fillId="3" borderId="0" xfId="50" applyNumberFormat="1" applyFont="1" applyFill="1" applyAlignment="1">
      <alignment horizontal="center" vertical="center"/>
    </xf>
    <xf numFmtId="0" fontId="16" fillId="3" borderId="0" xfId="50" applyFont="1" applyFill="1"/>
    <xf numFmtId="0" fontId="15" fillId="3" borderId="0" xfId="50" applyFont="1" applyFill="1" applyAlignment="1">
      <alignment vertical="center"/>
    </xf>
    <xf numFmtId="0" fontId="11" fillId="4" borderId="0" xfId="50" applyFont="1" applyFill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存货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常规 4" xfId="53"/>
    <cellStyle name="常规_Sheet1" xfId="54"/>
    <cellStyle name="超链接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esktop\&#20061;&#27743;&#35780;&#20272;\&#30416;&#28246;&#22266;&#23450;&#36164;&#20135;&#35780;&#20272;&#26126;&#32454;&#34920;(&#24635;12.15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0139;\&#20013;&#24658;\&#35780;&#20272;&#24213;&#31295;\&#35780;&#20272;&#26126;&#32454;&#34920;&#65288;&#25972;&#20307;&#36164;&#20135;&#35780;&#202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H-C\Documents\WeChat%20Files\wxid_l04hwl4ldgp22\FileStorage\File\2020-08\&#23439;&#30427;&#35780;&#20272;&#25253;&#21578;\&#35780;&#20272;&#34920;-&#38742;&#23433;&#21439;&#23439;&#30427;&#30005;&#21147;&#23454;&#19994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奖励"/>
      <sheetName val="4-6固定资产汇总"/>
      <sheetName val="4-6-1房屋建筑物"/>
      <sheetName val="房屋建筑物计算表"/>
      <sheetName val="4-6-2构筑物"/>
      <sheetName val="4-6-3管道沟槽"/>
      <sheetName val="构筑物计算表 (2)"/>
      <sheetName val="4-6-4机器设备"/>
      <sheetName val="4-6-5车辆"/>
      <sheetName val="机器设备计算表"/>
      <sheetName val="4-6-6电子设备"/>
      <sheetName val="4-12-1无形-土地"/>
      <sheetName val="土地计算表"/>
      <sheetName val="4-10生产性生物资产"/>
      <sheetName val="4-10生产性生物资产 (2)"/>
      <sheetName val="装修"/>
      <sheetName val="分类汇总(合并用)"/>
      <sheetName val="银行存款"/>
      <sheetName val="现金"/>
      <sheetName val="分类汇总"/>
      <sheetName val="流资汇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60Qex"/>
      <sheetName val="资产负债表(旧)"/>
      <sheetName val="填表说明"/>
      <sheetName val="资料清单"/>
      <sheetName val="基本情况"/>
      <sheetName val="1-汇总表(按准则)"/>
      <sheetName val="2-分类汇总(按准则)"/>
      <sheetName val="3-流动汇总"/>
      <sheetName val="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 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投资性房地产汇总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00000000"/>
      <sheetName val="分类汇总(合并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被评估单位填表人：</v>
          </cell>
        </row>
        <row r="19">
          <cell r="A19" t="str">
            <v>填表日期：　    年   月   日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(旧)"/>
      <sheetName val="基本情况"/>
      <sheetName val="1-汇总表"/>
      <sheetName val="2-分类汇总"/>
      <sheetName val="3-流动汇总"/>
      <sheetName val="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 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投资性房地产汇总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</sheetNames>
    <sheetDataSet>
      <sheetData sheetId="0"/>
      <sheetData sheetId="1">
        <row r="12">
          <cell r="B12" t="str">
            <v>评估人员：</v>
          </cell>
        </row>
        <row r="18">
          <cell r="A18" t="str">
            <v>被评估单位填表人：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0"/>
  <sheetViews>
    <sheetView workbookViewId="0">
      <selection activeCell="A48" sqref="$A48:$XFD48"/>
    </sheetView>
  </sheetViews>
  <sheetFormatPr defaultColWidth="9" defaultRowHeight="22" customHeight="1"/>
  <cols>
    <col min="1" max="1" width="7.81666666666667" style="145" customWidth="1"/>
    <col min="2" max="2" width="9.54166666666667" style="145" customWidth="1"/>
    <col min="3" max="3" width="26.5416666666667" style="145" customWidth="1"/>
    <col min="4" max="4" width="11.45" style="145" customWidth="1"/>
    <col min="5" max="5" width="6.36666666666667" style="145" customWidth="1"/>
    <col min="6" max="6" width="7.63333333333333" style="146" customWidth="1"/>
    <col min="7" max="8" width="10" style="145" customWidth="1"/>
    <col min="9" max="9" width="10.9083333333333" style="145" customWidth="1"/>
    <col min="10" max="10" width="10.8166666666667" style="145" customWidth="1"/>
    <col min="11" max="13" width="9" style="145" hidden="1" customWidth="1"/>
    <col min="14" max="14" width="9.26666666666667" style="145" hidden="1" customWidth="1"/>
    <col min="15" max="15" width="11.45" style="145" hidden="1" customWidth="1"/>
    <col min="16" max="16" width="15.3666666666667" style="145" hidden="1" customWidth="1"/>
    <col min="17" max="17" width="11" style="145" hidden="1" customWidth="1"/>
    <col min="18" max="18" width="12.2666666666667" style="145" hidden="1" customWidth="1"/>
    <col min="19" max="251" width="9" style="145"/>
    <col min="252" max="252" width="4.36666666666667" style="145" customWidth="1"/>
    <col min="253" max="253" width="6.81666666666667" style="145" customWidth="1"/>
    <col min="254" max="254" width="11" style="145" customWidth="1"/>
    <col min="255" max="256" width="9" style="145"/>
    <col min="257" max="259" width="4.36666666666667" style="145" customWidth="1"/>
    <col min="260" max="260" width="4" style="145" customWidth="1"/>
    <col min="261" max="261" width="10" style="145" customWidth="1"/>
    <col min="262" max="262" width="10.0916666666667" style="145" customWidth="1"/>
    <col min="263" max="263" width="9.18333333333333" style="145" customWidth="1"/>
    <col min="264" max="264" width="7" style="145" customWidth="1"/>
    <col min="265" max="265" width="8.63333333333333" style="145" customWidth="1"/>
    <col min="266" max="266" width="5.09166666666667" style="145" customWidth="1"/>
    <col min="267" max="267" width="5.45" style="145" customWidth="1"/>
    <col min="268" max="507" width="9" style="145"/>
    <col min="508" max="508" width="4.36666666666667" style="145" customWidth="1"/>
    <col min="509" max="509" width="6.81666666666667" style="145" customWidth="1"/>
    <col min="510" max="510" width="11" style="145" customWidth="1"/>
    <col min="511" max="512" width="9" style="145"/>
    <col min="513" max="515" width="4.36666666666667" style="145" customWidth="1"/>
    <col min="516" max="516" width="4" style="145" customWidth="1"/>
    <col min="517" max="517" width="10" style="145" customWidth="1"/>
    <col min="518" max="518" width="10.0916666666667" style="145" customWidth="1"/>
    <col min="519" max="519" width="9.18333333333333" style="145" customWidth="1"/>
    <col min="520" max="520" width="7" style="145" customWidth="1"/>
    <col min="521" max="521" width="8.63333333333333" style="145" customWidth="1"/>
    <col min="522" max="522" width="5.09166666666667" style="145" customWidth="1"/>
    <col min="523" max="523" width="5.45" style="145" customWidth="1"/>
    <col min="524" max="763" width="9" style="145"/>
    <col min="764" max="764" width="4.36666666666667" style="145" customWidth="1"/>
    <col min="765" max="765" width="6.81666666666667" style="145" customWidth="1"/>
    <col min="766" max="766" width="11" style="145" customWidth="1"/>
    <col min="767" max="768" width="9" style="145"/>
    <col min="769" max="771" width="4.36666666666667" style="145" customWidth="1"/>
    <col min="772" max="772" width="4" style="145" customWidth="1"/>
    <col min="773" max="773" width="10" style="145" customWidth="1"/>
    <col min="774" max="774" width="10.0916666666667" style="145" customWidth="1"/>
    <col min="775" max="775" width="9.18333333333333" style="145" customWidth="1"/>
    <col min="776" max="776" width="7" style="145" customWidth="1"/>
    <col min="777" max="777" width="8.63333333333333" style="145" customWidth="1"/>
    <col min="778" max="778" width="5.09166666666667" style="145" customWidth="1"/>
    <col min="779" max="779" width="5.45" style="145" customWidth="1"/>
    <col min="780" max="1019" width="9" style="145"/>
    <col min="1020" max="1020" width="4.36666666666667" style="145" customWidth="1"/>
    <col min="1021" max="1021" width="6.81666666666667" style="145" customWidth="1"/>
    <col min="1022" max="1022" width="11" style="145" customWidth="1"/>
    <col min="1023" max="1024" width="9" style="145"/>
    <col min="1025" max="1027" width="4.36666666666667" style="145" customWidth="1"/>
    <col min="1028" max="1028" width="4" style="145" customWidth="1"/>
    <col min="1029" max="1029" width="10" style="145" customWidth="1"/>
    <col min="1030" max="1030" width="10.0916666666667" style="145" customWidth="1"/>
    <col min="1031" max="1031" width="9.18333333333333" style="145" customWidth="1"/>
    <col min="1032" max="1032" width="7" style="145" customWidth="1"/>
    <col min="1033" max="1033" width="8.63333333333333" style="145" customWidth="1"/>
    <col min="1034" max="1034" width="5.09166666666667" style="145" customWidth="1"/>
    <col min="1035" max="1035" width="5.45" style="145" customWidth="1"/>
    <col min="1036" max="1275" width="9" style="145"/>
    <col min="1276" max="1276" width="4.36666666666667" style="145" customWidth="1"/>
    <col min="1277" max="1277" width="6.81666666666667" style="145" customWidth="1"/>
    <col min="1278" max="1278" width="11" style="145" customWidth="1"/>
    <col min="1279" max="1280" width="9" style="145"/>
    <col min="1281" max="1283" width="4.36666666666667" style="145" customWidth="1"/>
    <col min="1284" max="1284" width="4" style="145" customWidth="1"/>
    <col min="1285" max="1285" width="10" style="145" customWidth="1"/>
    <col min="1286" max="1286" width="10.0916666666667" style="145" customWidth="1"/>
    <col min="1287" max="1287" width="9.18333333333333" style="145" customWidth="1"/>
    <col min="1288" max="1288" width="7" style="145" customWidth="1"/>
    <col min="1289" max="1289" width="8.63333333333333" style="145" customWidth="1"/>
    <col min="1290" max="1290" width="5.09166666666667" style="145" customWidth="1"/>
    <col min="1291" max="1291" width="5.45" style="145" customWidth="1"/>
    <col min="1292" max="1531" width="9" style="145"/>
    <col min="1532" max="1532" width="4.36666666666667" style="145" customWidth="1"/>
    <col min="1533" max="1533" width="6.81666666666667" style="145" customWidth="1"/>
    <col min="1534" max="1534" width="11" style="145" customWidth="1"/>
    <col min="1535" max="1536" width="9" style="145"/>
    <col min="1537" max="1539" width="4.36666666666667" style="145" customWidth="1"/>
    <col min="1540" max="1540" width="4" style="145" customWidth="1"/>
    <col min="1541" max="1541" width="10" style="145" customWidth="1"/>
    <col min="1542" max="1542" width="10.0916666666667" style="145" customWidth="1"/>
    <col min="1543" max="1543" width="9.18333333333333" style="145" customWidth="1"/>
    <col min="1544" max="1544" width="7" style="145" customWidth="1"/>
    <col min="1545" max="1545" width="8.63333333333333" style="145" customWidth="1"/>
    <col min="1546" max="1546" width="5.09166666666667" style="145" customWidth="1"/>
    <col min="1547" max="1547" width="5.45" style="145" customWidth="1"/>
    <col min="1548" max="1787" width="9" style="145"/>
    <col min="1788" max="1788" width="4.36666666666667" style="145" customWidth="1"/>
    <col min="1789" max="1789" width="6.81666666666667" style="145" customWidth="1"/>
    <col min="1790" max="1790" width="11" style="145" customWidth="1"/>
    <col min="1791" max="1792" width="9" style="145"/>
    <col min="1793" max="1795" width="4.36666666666667" style="145" customWidth="1"/>
    <col min="1796" max="1796" width="4" style="145" customWidth="1"/>
    <col min="1797" max="1797" width="10" style="145" customWidth="1"/>
    <col min="1798" max="1798" width="10.0916666666667" style="145" customWidth="1"/>
    <col min="1799" max="1799" width="9.18333333333333" style="145" customWidth="1"/>
    <col min="1800" max="1800" width="7" style="145" customWidth="1"/>
    <col min="1801" max="1801" width="8.63333333333333" style="145" customWidth="1"/>
    <col min="1802" max="1802" width="5.09166666666667" style="145" customWidth="1"/>
    <col min="1803" max="1803" width="5.45" style="145" customWidth="1"/>
    <col min="1804" max="2043" width="9" style="145"/>
    <col min="2044" max="2044" width="4.36666666666667" style="145" customWidth="1"/>
    <col min="2045" max="2045" width="6.81666666666667" style="145" customWidth="1"/>
    <col min="2046" max="2046" width="11" style="145" customWidth="1"/>
    <col min="2047" max="2048" width="9" style="145"/>
    <col min="2049" max="2051" width="4.36666666666667" style="145" customWidth="1"/>
    <col min="2052" max="2052" width="4" style="145" customWidth="1"/>
    <col min="2053" max="2053" width="10" style="145" customWidth="1"/>
    <col min="2054" max="2054" width="10.0916666666667" style="145" customWidth="1"/>
    <col min="2055" max="2055" width="9.18333333333333" style="145" customWidth="1"/>
    <col min="2056" max="2056" width="7" style="145" customWidth="1"/>
    <col min="2057" max="2057" width="8.63333333333333" style="145" customWidth="1"/>
    <col min="2058" max="2058" width="5.09166666666667" style="145" customWidth="1"/>
    <col min="2059" max="2059" width="5.45" style="145" customWidth="1"/>
    <col min="2060" max="2299" width="9" style="145"/>
    <col min="2300" max="2300" width="4.36666666666667" style="145" customWidth="1"/>
    <col min="2301" max="2301" width="6.81666666666667" style="145" customWidth="1"/>
    <col min="2302" max="2302" width="11" style="145" customWidth="1"/>
    <col min="2303" max="2304" width="9" style="145"/>
    <col min="2305" max="2307" width="4.36666666666667" style="145" customWidth="1"/>
    <col min="2308" max="2308" width="4" style="145" customWidth="1"/>
    <col min="2309" max="2309" width="10" style="145" customWidth="1"/>
    <col min="2310" max="2310" width="10.0916666666667" style="145" customWidth="1"/>
    <col min="2311" max="2311" width="9.18333333333333" style="145" customWidth="1"/>
    <col min="2312" max="2312" width="7" style="145" customWidth="1"/>
    <col min="2313" max="2313" width="8.63333333333333" style="145" customWidth="1"/>
    <col min="2314" max="2314" width="5.09166666666667" style="145" customWidth="1"/>
    <col min="2315" max="2315" width="5.45" style="145" customWidth="1"/>
    <col min="2316" max="2555" width="9" style="145"/>
    <col min="2556" max="2556" width="4.36666666666667" style="145" customWidth="1"/>
    <col min="2557" max="2557" width="6.81666666666667" style="145" customWidth="1"/>
    <col min="2558" max="2558" width="11" style="145" customWidth="1"/>
    <col min="2559" max="2560" width="9" style="145"/>
    <col min="2561" max="2563" width="4.36666666666667" style="145" customWidth="1"/>
    <col min="2564" max="2564" width="4" style="145" customWidth="1"/>
    <col min="2565" max="2565" width="10" style="145" customWidth="1"/>
    <col min="2566" max="2566" width="10.0916666666667" style="145" customWidth="1"/>
    <col min="2567" max="2567" width="9.18333333333333" style="145" customWidth="1"/>
    <col min="2568" max="2568" width="7" style="145" customWidth="1"/>
    <col min="2569" max="2569" width="8.63333333333333" style="145" customWidth="1"/>
    <col min="2570" max="2570" width="5.09166666666667" style="145" customWidth="1"/>
    <col min="2571" max="2571" width="5.45" style="145" customWidth="1"/>
    <col min="2572" max="2811" width="9" style="145"/>
    <col min="2812" max="2812" width="4.36666666666667" style="145" customWidth="1"/>
    <col min="2813" max="2813" width="6.81666666666667" style="145" customWidth="1"/>
    <col min="2814" max="2814" width="11" style="145" customWidth="1"/>
    <col min="2815" max="2816" width="9" style="145"/>
    <col min="2817" max="2819" width="4.36666666666667" style="145" customWidth="1"/>
    <col min="2820" max="2820" width="4" style="145" customWidth="1"/>
    <col min="2821" max="2821" width="10" style="145" customWidth="1"/>
    <col min="2822" max="2822" width="10.0916666666667" style="145" customWidth="1"/>
    <col min="2823" max="2823" width="9.18333333333333" style="145" customWidth="1"/>
    <col min="2824" max="2824" width="7" style="145" customWidth="1"/>
    <col min="2825" max="2825" width="8.63333333333333" style="145" customWidth="1"/>
    <col min="2826" max="2826" width="5.09166666666667" style="145" customWidth="1"/>
    <col min="2827" max="2827" width="5.45" style="145" customWidth="1"/>
    <col min="2828" max="3067" width="9" style="145"/>
    <col min="3068" max="3068" width="4.36666666666667" style="145" customWidth="1"/>
    <col min="3069" max="3069" width="6.81666666666667" style="145" customWidth="1"/>
    <col min="3070" max="3070" width="11" style="145" customWidth="1"/>
    <col min="3071" max="3072" width="9" style="145"/>
    <col min="3073" max="3075" width="4.36666666666667" style="145" customWidth="1"/>
    <col min="3076" max="3076" width="4" style="145" customWidth="1"/>
    <col min="3077" max="3077" width="10" style="145" customWidth="1"/>
    <col min="3078" max="3078" width="10.0916666666667" style="145" customWidth="1"/>
    <col min="3079" max="3079" width="9.18333333333333" style="145" customWidth="1"/>
    <col min="3080" max="3080" width="7" style="145" customWidth="1"/>
    <col min="3081" max="3081" width="8.63333333333333" style="145" customWidth="1"/>
    <col min="3082" max="3082" width="5.09166666666667" style="145" customWidth="1"/>
    <col min="3083" max="3083" width="5.45" style="145" customWidth="1"/>
    <col min="3084" max="3323" width="9" style="145"/>
    <col min="3324" max="3324" width="4.36666666666667" style="145" customWidth="1"/>
    <col min="3325" max="3325" width="6.81666666666667" style="145" customWidth="1"/>
    <col min="3326" max="3326" width="11" style="145" customWidth="1"/>
    <col min="3327" max="3328" width="9" style="145"/>
    <col min="3329" max="3331" width="4.36666666666667" style="145" customWidth="1"/>
    <col min="3332" max="3332" width="4" style="145" customWidth="1"/>
    <col min="3333" max="3333" width="10" style="145" customWidth="1"/>
    <col min="3334" max="3334" width="10.0916666666667" style="145" customWidth="1"/>
    <col min="3335" max="3335" width="9.18333333333333" style="145" customWidth="1"/>
    <col min="3336" max="3336" width="7" style="145" customWidth="1"/>
    <col min="3337" max="3337" width="8.63333333333333" style="145" customWidth="1"/>
    <col min="3338" max="3338" width="5.09166666666667" style="145" customWidth="1"/>
    <col min="3339" max="3339" width="5.45" style="145" customWidth="1"/>
    <col min="3340" max="3579" width="9" style="145"/>
    <col min="3580" max="3580" width="4.36666666666667" style="145" customWidth="1"/>
    <col min="3581" max="3581" width="6.81666666666667" style="145" customWidth="1"/>
    <col min="3582" max="3582" width="11" style="145" customWidth="1"/>
    <col min="3583" max="3584" width="9" style="145"/>
    <col min="3585" max="3587" width="4.36666666666667" style="145" customWidth="1"/>
    <col min="3588" max="3588" width="4" style="145" customWidth="1"/>
    <col min="3589" max="3589" width="10" style="145" customWidth="1"/>
    <col min="3590" max="3590" width="10.0916666666667" style="145" customWidth="1"/>
    <col min="3591" max="3591" width="9.18333333333333" style="145" customWidth="1"/>
    <col min="3592" max="3592" width="7" style="145" customWidth="1"/>
    <col min="3593" max="3593" width="8.63333333333333" style="145" customWidth="1"/>
    <col min="3594" max="3594" width="5.09166666666667" style="145" customWidth="1"/>
    <col min="3595" max="3595" width="5.45" style="145" customWidth="1"/>
    <col min="3596" max="3835" width="9" style="145"/>
    <col min="3836" max="3836" width="4.36666666666667" style="145" customWidth="1"/>
    <col min="3837" max="3837" width="6.81666666666667" style="145" customWidth="1"/>
    <col min="3838" max="3838" width="11" style="145" customWidth="1"/>
    <col min="3839" max="3840" width="9" style="145"/>
    <col min="3841" max="3843" width="4.36666666666667" style="145" customWidth="1"/>
    <col min="3844" max="3844" width="4" style="145" customWidth="1"/>
    <col min="3845" max="3845" width="10" style="145" customWidth="1"/>
    <col min="3846" max="3846" width="10.0916666666667" style="145" customWidth="1"/>
    <col min="3847" max="3847" width="9.18333333333333" style="145" customWidth="1"/>
    <col min="3848" max="3848" width="7" style="145" customWidth="1"/>
    <col min="3849" max="3849" width="8.63333333333333" style="145" customWidth="1"/>
    <col min="3850" max="3850" width="5.09166666666667" style="145" customWidth="1"/>
    <col min="3851" max="3851" width="5.45" style="145" customWidth="1"/>
    <col min="3852" max="4091" width="9" style="145"/>
    <col min="4092" max="4092" width="4.36666666666667" style="145" customWidth="1"/>
    <col min="4093" max="4093" width="6.81666666666667" style="145" customWidth="1"/>
    <col min="4094" max="4094" width="11" style="145" customWidth="1"/>
    <col min="4095" max="4096" width="9" style="145"/>
    <col min="4097" max="4099" width="4.36666666666667" style="145" customWidth="1"/>
    <col min="4100" max="4100" width="4" style="145" customWidth="1"/>
    <col min="4101" max="4101" width="10" style="145" customWidth="1"/>
    <col min="4102" max="4102" width="10.0916666666667" style="145" customWidth="1"/>
    <col min="4103" max="4103" width="9.18333333333333" style="145" customWidth="1"/>
    <col min="4104" max="4104" width="7" style="145" customWidth="1"/>
    <col min="4105" max="4105" width="8.63333333333333" style="145" customWidth="1"/>
    <col min="4106" max="4106" width="5.09166666666667" style="145" customWidth="1"/>
    <col min="4107" max="4107" width="5.45" style="145" customWidth="1"/>
    <col min="4108" max="4347" width="9" style="145"/>
    <col min="4348" max="4348" width="4.36666666666667" style="145" customWidth="1"/>
    <col min="4349" max="4349" width="6.81666666666667" style="145" customWidth="1"/>
    <col min="4350" max="4350" width="11" style="145" customWidth="1"/>
    <col min="4351" max="4352" width="9" style="145"/>
    <col min="4353" max="4355" width="4.36666666666667" style="145" customWidth="1"/>
    <col min="4356" max="4356" width="4" style="145" customWidth="1"/>
    <col min="4357" max="4357" width="10" style="145" customWidth="1"/>
    <col min="4358" max="4358" width="10.0916666666667" style="145" customWidth="1"/>
    <col min="4359" max="4359" width="9.18333333333333" style="145" customWidth="1"/>
    <col min="4360" max="4360" width="7" style="145" customWidth="1"/>
    <col min="4361" max="4361" width="8.63333333333333" style="145" customWidth="1"/>
    <col min="4362" max="4362" width="5.09166666666667" style="145" customWidth="1"/>
    <col min="4363" max="4363" width="5.45" style="145" customWidth="1"/>
    <col min="4364" max="4603" width="9" style="145"/>
    <col min="4604" max="4604" width="4.36666666666667" style="145" customWidth="1"/>
    <col min="4605" max="4605" width="6.81666666666667" style="145" customWidth="1"/>
    <col min="4606" max="4606" width="11" style="145" customWidth="1"/>
    <col min="4607" max="4608" width="9" style="145"/>
    <col min="4609" max="4611" width="4.36666666666667" style="145" customWidth="1"/>
    <col min="4612" max="4612" width="4" style="145" customWidth="1"/>
    <col min="4613" max="4613" width="10" style="145" customWidth="1"/>
    <col min="4614" max="4614" width="10.0916666666667" style="145" customWidth="1"/>
    <col min="4615" max="4615" width="9.18333333333333" style="145" customWidth="1"/>
    <col min="4616" max="4616" width="7" style="145" customWidth="1"/>
    <col min="4617" max="4617" width="8.63333333333333" style="145" customWidth="1"/>
    <col min="4618" max="4618" width="5.09166666666667" style="145" customWidth="1"/>
    <col min="4619" max="4619" width="5.45" style="145" customWidth="1"/>
    <col min="4620" max="4859" width="9" style="145"/>
    <col min="4860" max="4860" width="4.36666666666667" style="145" customWidth="1"/>
    <col min="4861" max="4861" width="6.81666666666667" style="145" customWidth="1"/>
    <col min="4862" max="4862" width="11" style="145" customWidth="1"/>
    <col min="4863" max="4864" width="9" style="145"/>
    <col min="4865" max="4867" width="4.36666666666667" style="145" customWidth="1"/>
    <col min="4868" max="4868" width="4" style="145" customWidth="1"/>
    <col min="4869" max="4869" width="10" style="145" customWidth="1"/>
    <col min="4870" max="4870" width="10.0916666666667" style="145" customWidth="1"/>
    <col min="4871" max="4871" width="9.18333333333333" style="145" customWidth="1"/>
    <col min="4872" max="4872" width="7" style="145" customWidth="1"/>
    <col min="4873" max="4873" width="8.63333333333333" style="145" customWidth="1"/>
    <col min="4874" max="4874" width="5.09166666666667" style="145" customWidth="1"/>
    <col min="4875" max="4875" width="5.45" style="145" customWidth="1"/>
    <col min="4876" max="5115" width="9" style="145"/>
    <col min="5116" max="5116" width="4.36666666666667" style="145" customWidth="1"/>
    <col min="5117" max="5117" width="6.81666666666667" style="145" customWidth="1"/>
    <col min="5118" max="5118" width="11" style="145" customWidth="1"/>
    <col min="5119" max="5120" width="9" style="145"/>
    <col min="5121" max="5123" width="4.36666666666667" style="145" customWidth="1"/>
    <col min="5124" max="5124" width="4" style="145" customWidth="1"/>
    <col min="5125" max="5125" width="10" style="145" customWidth="1"/>
    <col min="5126" max="5126" width="10.0916666666667" style="145" customWidth="1"/>
    <col min="5127" max="5127" width="9.18333333333333" style="145" customWidth="1"/>
    <col min="5128" max="5128" width="7" style="145" customWidth="1"/>
    <col min="5129" max="5129" width="8.63333333333333" style="145" customWidth="1"/>
    <col min="5130" max="5130" width="5.09166666666667" style="145" customWidth="1"/>
    <col min="5131" max="5131" width="5.45" style="145" customWidth="1"/>
    <col min="5132" max="5371" width="9" style="145"/>
    <col min="5372" max="5372" width="4.36666666666667" style="145" customWidth="1"/>
    <col min="5373" max="5373" width="6.81666666666667" style="145" customWidth="1"/>
    <col min="5374" max="5374" width="11" style="145" customWidth="1"/>
    <col min="5375" max="5376" width="9" style="145"/>
    <col min="5377" max="5379" width="4.36666666666667" style="145" customWidth="1"/>
    <col min="5380" max="5380" width="4" style="145" customWidth="1"/>
    <col min="5381" max="5381" width="10" style="145" customWidth="1"/>
    <col min="5382" max="5382" width="10.0916666666667" style="145" customWidth="1"/>
    <col min="5383" max="5383" width="9.18333333333333" style="145" customWidth="1"/>
    <col min="5384" max="5384" width="7" style="145" customWidth="1"/>
    <col min="5385" max="5385" width="8.63333333333333" style="145" customWidth="1"/>
    <col min="5386" max="5386" width="5.09166666666667" style="145" customWidth="1"/>
    <col min="5387" max="5387" width="5.45" style="145" customWidth="1"/>
    <col min="5388" max="5627" width="9" style="145"/>
    <col min="5628" max="5628" width="4.36666666666667" style="145" customWidth="1"/>
    <col min="5629" max="5629" width="6.81666666666667" style="145" customWidth="1"/>
    <col min="5630" max="5630" width="11" style="145" customWidth="1"/>
    <col min="5631" max="5632" width="9" style="145"/>
    <col min="5633" max="5635" width="4.36666666666667" style="145" customWidth="1"/>
    <col min="5636" max="5636" width="4" style="145" customWidth="1"/>
    <col min="5637" max="5637" width="10" style="145" customWidth="1"/>
    <col min="5638" max="5638" width="10.0916666666667" style="145" customWidth="1"/>
    <col min="5639" max="5639" width="9.18333333333333" style="145" customWidth="1"/>
    <col min="5640" max="5640" width="7" style="145" customWidth="1"/>
    <col min="5641" max="5641" width="8.63333333333333" style="145" customWidth="1"/>
    <col min="5642" max="5642" width="5.09166666666667" style="145" customWidth="1"/>
    <col min="5643" max="5643" width="5.45" style="145" customWidth="1"/>
    <col min="5644" max="5883" width="9" style="145"/>
    <col min="5884" max="5884" width="4.36666666666667" style="145" customWidth="1"/>
    <col min="5885" max="5885" width="6.81666666666667" style="145" customWidth="1"/>
    <col min="5886" max="5886" width="11" style="145" customWidth="1"/>
    <col min="5887" max="5888" width="9" style="145"/>
    <col min="5889" max="5891" width="4.36666666666667" style="145" customWidth="1"/>
    <col min="5892" max="5892" width="4" style="145" customWidth="1"/>
    <col min="5893" max="5893" width="10" style="145" customWidth="1"/>
    <col min="5894" max="5894" width="10.0916666666667" style="145" customWidth="1"/>
    <col min="5895" max="5895" width="9.18333333333333" style="145" customWidth="1"/>
    <col min="5896" max="5896" width="7" style="145" customWidth="1"/>
    <col min="5897" max="5897" width="8.63333333333333" style="145" customWidth="1"/>
    <col min="5898" max="5898" width="5.09166666666667" style="145" customWidth="1"/>
    <col min="5899" max="5899" width="5.45" style="145" customWidth="1"/>
    <col min="5900" max="6139" width="9" style="145"/>
    <col min="6140" max="6140" width="4.36666666666667" style="145" customWidth="1"/>
    <col min="6141" max="6141" width="6.81666666666667" style="145" customWidth="1"/>
    <col min="6142" max="6142" width="11" style="145" customWidth="1"/>
    <col min="6143" max="6144" width="9" style="145"/>
    <col min="6145" max="6147" width="4.36666666666667" style="145" customWidth="1"/>
    <col min="6148" max="6148" width="4" style="145" customWidth="1"/>
    <col min="6149" max="6149" width="10" style="145" customWidth="1"/>
    <col min="6150" max="6150" width="10.0916666666667" style="145" customWidth="1"/>
    <col min="6151" max="6151" width="9.18333333333333" style="145" customWidth="1"/>
    <col min="6152" max="6152" width="7" style="145" customWidth="1"/>
    <col min="6153" max="6153" width="8.63333333333333" style="145" customWidth="1"/>
    <col min="6154" max="6154" width="5.09166666666667" style="145" customWidth="1"/>
    <col min="6155" max="6155" width="5.45" style="145" customWidth="1"/>
    <col min="6156" max="6395" width="9" style="145"/>
    <col min="6396" max="6396" width="4.36666666666667" style="145" customWidth="1"/>
    <col min="6397" max="6397" width="6.81666666666667" style="145" customWidth="1"/>
    <col min="6398" max="6398" width="11" style="145" customWidth="1"/>
    <col min="6399" max="6400" width="9" style="145"/>
    <col min="6401" max="6403" width="4.36666666666667" style="145" customWidth="1"/>
    <col min="6404" max="6404" width="4" style="145" customWidth="1"/>
    <col min="6405" max="6405" width="10" style="145" customWidth="1"/>
    <col min="6406" max="6406" width="10.0916666666667" style="145" customWidth="1"/>
    <col min="6407" max="6407" width="9.18333333333333" style="145" customWidth="1"/>
    <col min="6408" max="6408" width="7" style="145" customWidth="1"/>
    <col min="6409" max="6409" width="8.63333333333333" style="145" customWidth="1"/>
    <col min="6410" max="6410" width="5.09166666666667" style="145" customWidth="1"/>
    <col min="6411" max="6411" width="5.45" style="145" customWidth="1"/>
    <col min="6412" max="6651" width="9" style="145"/>
    <col min="6652" max="6652" width="4.36666666666667" style="145" customWidth="1"/>
    <col min="6653" max="6653" width="6.81666666666667" style="145" customWidth="1"/>
    <col min="6654" max="6654" width="11" style="145" customWidth="1"/>
    <col min="6655" max="6656" width="9" style="145"/>
    <col min="6657" max="6659" width="4.36666666666667" style="145" customWidth="1"/>
    <col min="6660" max="6660" width="4" style="145" customWidth="1"/>
    <col min="6661" max="6661" width="10" style="145" customWidth="1"/>
    <col min="6662" max="6662" width="10.0916666666667" style="145" customWidth="1"/>
    <col min="6663" max="6663" width="9.18333333333333" style="145" customWidth="1"/>
    <col min="6664" max="6664" width="7" style="145" customWidth="1"/>
    <col min="6665" max="6665" width="8.63333333333333" style="145" customWidth="1"/>
    <col min="6666" max="6666" width="5.09166666666667" style="145" customWidth="1"/>
    <col min="6667" max="6667" width="5.45" style="145" customWidth="1"/>
    <col min="6668" max="6907" width="9" style="145"/>
    <col min="6908" max="6908" width="4.36666666666667" style="145" customWidth="1"/>
    <col min="6909" max="6909" width="6.81666666666667" style="145" customWidth="1"/>
    <col min="6910" max="6910" width="11" style="145" customWidth="1"/>
    <col min="6911" max="6912" width="9" style="145"/>
    <col min="6913" max="6915" width="4.36666666666667" style="145" customWidth="1"/>
    <col min="6916" max="6916" width="4" style="145" customWidth="1"/>
    <col min="6917" max="6917" width="10" style="145" customWidth="1"/>
    <col min="6918" max="6918" width="10.0916666666667" style="145" customWidth="1"/>
    <col min="6919" max="6919" width="9.18333333333333" style="145" customWidth="1"/>
    <col min="6920" max="6920" width="7" style="145" customWidth="1"/>
    <col min="6921" max="6921" width="8.63333333333333" style="145" customWidth="1"/>
    <col min="6922" max="6922" width="5.09166666666667" style="145" customWidth="1"/>
    <col min="6923" max="6923" width="5.45" style="145" customWidth="1"/>
    <col min="6924" max="7163" width="9" style="145"/>
    <col min="7164" max="7164" width="4.36666666666667" style="145" customWidth="1"/>
    <col min="7165" max="7165" width="6.81666666666667" style="145" customWidth="1"/>
    <col min="7166" max="7166" width="11" style="145" customWidth="1"/>
    <col min="7167" max="7168" width="9" style="145"/>
    <col min="7169" max="7171" width="4.36666666666667" style="145" customWidth="1"/>
    <col min="7172" max="7172" width="4" style="145" customWidth="1"/>
    <col min="7173" max="7173" width="10" style="145" customWidth="1"/>
    <col min="7174" max="7174" width="10.0916666666667" style="145" customWidth="1"/>
    <col min="7175" max="7175" width="9.18333333333333" style="145" customWidth="1"/>
    <col min="7176" max="7176" width="7" style="145" customWidth="1"/>
    <col min="7177" max="7177" width="8.63333333333333" style="145" customWidth="1"/>
    <col min="7178" max="7178" width="5.09166666666667" style="145" customWidth="1"/>
    <col min="7179" max="7179" width="5.45" style="145" customWidth="1"/>
    <col min="7180" max="7419" width="9" style="145"/>
    <col min="7420" max="7420" width="4.36666666666667" style="145" customWidth="1"/>
    <col min="7421" max="7421" width="6.81666666666667" style="145" customWidth="1"/>
    <col min="7422" max="7422" width="11" style="145" customWidth="1"/>
    <col min="7423" max="7424" width="9" style="145"/>
    <col min="7425" max="7427" width="4.36666666666667" style="145" customWidth="1"/>
    <col min="7428" max="7428" width="4" style="145" customWidth="1"/>
    <col min="7429" max="7429" width="10" style="145" customWidth="1"/>
    <col min="7430" max="7430" width="10.0916666666667" style="145" customWidth="1"/>
    <col min="7431" max="7431" width="9.18333333333333" style="145" customWidth="1"/>
    <col min="7432" max="7432" width="7" style="145" customWidth="1"/>
    <col min="7433" max="7433" width="8.63333333333333" style="145" customWidth="1"/>
    <col min="7434" max="7434" width="5.09166666666667" style="145" customWidth="1"/>
    <col min="7435" max="7435" width="5.45" style="145" customWidth="1"/>
    <col min="7436" max="7675" width="9" style="145"/>
    <col min="7676" max="7676" width="4.36666666666667" style="145" customWidth="1"/>
    <col min="7677" max="7677" width="6.81666666666667" style="145" customWidth="1"/>
    <col min="7678" max="7678" width="11" style="145" customWidth="1"/>
    <col min="7679" max="7680" width="9" style="145"/>
    <col min="7681" max="7683" width="4.36666666666667" style="145" customWidth="1"/>
    <col min="7684" max="7684" width="4" style="145" customWidth="1"/>
    <col min="7685" max="7685" width="10" style="145" customWidth="1"/>
    <col min="7686" max="7686" width="10.0916666666667" style="145" customWidth="1"/>
    <col min="7687" max="7687" width="9.18333333333333" style="145" customWidth="1"/>
    <col min="7688" max="7688" width="7" style="145" customWidth="1"/>
    <col min="7689" max="7689" width="8.63333333333333" style="145" customWidth="1"/>
    <col min="7690" max="7690" width="5.09166666666667" style="145" customWidth="1"/>
    <col min="7691" max="7691" width="5.45" style="145" customWidth="1"/>
    <col min="7692" max="7931" width="9" style="145"/>
    <col min="7932" max="7932" width="4.36666666666667" style="145" customWidth="1"/>
    <col min="7933" max="7933" width="6.81666666666667" style="145" customWidth="1"/>
    <col min="7934" max="7934" width="11" style="145" customWidth="1"/>
    <col min="7935" max="7936" width="9" style="145"/>
    <col min="7937" max="7939" width="4.36666666666667" style="145" customWidth="1"/>
    <col min="7940" max="7940" width="4" style="145" customWidth="1"/>
    <col min="7941" max="7941" width="10" style="145" customWidth="1"/>
    <col min="7942" max="7942" width="10.0916666666667" style="145" customWidth="1"/>
    <col min="7943" max="7943" width="9.18333333333333" style="145" customWidth="1"/>
    <col min="7944" max="7944" width="7" style="145" customWidth="1"/>
    <col min="7945" max="7945" width="8.63333333333333" style="145" customWidth="1"/>
    <col min="7946" max="7946" width="5.09166666666667" style="145" customWidth="1"/>
    <col min="7947" max="7947" width="5.45" style="145" customWidth="1"/>
    <col min="7948" max="8187" width="9" style="145"/>
    <col min="8188" max="8188" width="4.36666666666667" style="145" customWidth="1"/>
    <col min="8189" max="8189" width="6.81666666666667" style="145" customWidth="1"/>
    <col min="8190" max="8190" width="11" style="145" customWidth="1"/>
    <col min="8191" max="8192" width="9" style="145"/>
    <col min="8193" max="8195" width="4.36666666666667" style="145" customWidth="1"/>
    <col min="8196" max="8196" width="4" style="145" customWidth="1"/>
    <col min="8197" max="8197" width="10" style="145" customWidth="1"/>
    <col min="8198" max="8198" width="10.0916666666667" style="145" customWidth="1"/>
    <col min="8199" max="8199" width="9.18333333333333" style="145" customWidth="1"/>
    <col min="8200" max="8200" width="7" style="145" customWidth="1"/>
    <col min="8201" max="8201" width="8.63333333333333" style="145" customWidth="1"/>
    <col min="8202" max="8202" width="5.09166666666667" style="145" customWidth="1"/>
    <col min="8203" max="8203" width="5.45" style="145" customWidth="1"/>
    <col min="8204" max="8443" width="9" style="145"/>
    <col min="8444" max="8444" width="4.36666666666667" style="145" customWidth="1"/>
    <col min="8445" max="8445" width="6.81666666666667" style="145" customWidth="1"/>
    <col min="8446" max="8446" width="11" style="145" customWidth="1"/>
    <col min="8447" max="8448" width="9" style="145"/>
    <col min="8449" max="8451" width="4.36666666666667" style="145" customWidth="1"/>
    <col min="8452" max="8452" width="4" style="145" customWidth="1"/>
    <col min="8453" max="8453" width="10" style="145" customWidth="1"/>
    <col min="8454" max="8454" width="10.0916666666667" style="145" customWidth="1"/>
    <col min="8455" max="8455" width="9.18333333333333" style="145" customWidth="1"/>
    <col min="8456" max="8456" width="7" style="145" customWidth="1"/>
    <col min="8457" max="8457" width="8.63333333333333" style="145" customWidth="1"/>
    <col min="8458" max="8458" width="5.09166666666667" style="145" customWidth="1"/>
    <col min="8459" max="8459" width="5.45" style="145" customWidth="1"/>
    <col min="8460" max="8699" width="9" style="145"/>
    <col min="8700" max="8700" width="4.36666666666667" style="145" customWidth="1"/>
    <col min="8701" max="8701" width="6.81666666666667" style="145" customWidth="1"/>
    <col min="8702" max="8702" width="11" style="145" customWidth="1"/>
    <col min="8703" max="8704" width="9" style="145"/>
    <col min="8705" max="8707" width="4.36666666666667" style="145" customWidth="1"/>
    <col min="8708" max="8708" width="4" style="145" customWidth="1"/>
    <col min="8709" max="8709" width="10" style="145" customWidth="1"/>
    <col min="8710" max="8710" width="10.0916666666667" style="145" customWidth="1"/>
    <col min="8711" max="8711" width="9.18333333333333" style="145" customWidth="1"/>
    <col min="8712" max="8712" width="7" style="145" customWidth="1"/>
    <col min="8713" max="8713" width="8.63333333333333" style="145" customWidth="1"/>
    <col min="8714" max="8714" width="5.09166666666667" style="145" customWidth="1"/>
    <col min="8715" max="8715" width="5.45" style="145" customWidth="1"/>
    <col min="8716" max="8955" width="9" style="145"/>
    <col min="8956" max="8956" width="4.36666666666667" style="145" customWidth="1"/>
    <col min="8957" max="8957" width="6.81666666666667" style="145" customWidth="1"/>
    <col min="8958" max="8958" width="11" style="145" customWidth="1"/>
    <col min="8959" max="8960" width="9" style="145"/>
    <col min="8961" max="8963" width="4.36666666666667" style="145" customWidth="1"/>
    <col min="8964" max="8964" width="4" style="145" customWidth="1"/>
    <col min="8965" max="8965" width="10" style="145" customWidth="1"/>
    <col min="8966" max="8966" width="10.0916666666667" style="145" customWidth="1"/>
    <col min="8967" max="8967" width="9.18333333333333" style="145" customWidth="1"/>
    <col min="8968" max="8968" width="7" style="145" customWidth="1"/>
    <col min="8969" max="8969" width="8.63333333333333" style="145" customWidth="1"/>
    <col min="8970" max="8970" width="5.09166666666667" style="145" customWidth="1"/>
    <col min="8971" max="8971" width="5.45" style="145" customWidth="1"/>
    <col min="8972" max="9211" width="9" style="145"/>
    <col min="9212" max="9212" width="4.36666666666667" style="145" customWidth="1"/>
    <col min="9213" max="9213" width="6.81666666666667" style="145" customWidth="1"/>
    <col min="9214" max="9214" width="11" style="145" customWidth="1"/>
    <col min="9215" max="9216" width="9" style="145"/>
    <col min="9217" max="9219" width="4.36666666666667" style="145" customWidth="1"/>
    <col min="9220" max="9220" width="4" style="145" customWidth="1"/>
    <col min="9221" max="9221" width="10" style="145" customWidth="1"/>
    <col min="9222" max="9222" width="10.0916666666667" style="145" customWidth="1"/>
    <col min="9223" max="9223" width="9.18333333333333" style="145" customWidth="1"/>
    <col min="9224" max="9224" width="7" style="145" customWidth="1"/>
    <col min="9225" max="9225" width="8.63333333333333" style="145" customWidth="1"/>
    <col min="9226" max="9226" width="5.09166666666667" style="145" customWidth="1"/>
    <col min="9227" max="9227" width="5.45" style="145" customWidth="1"/>
    <col min="9228" max="9467" width="9" style="145"/>
    <col min="9468" max="9468" width="4.36666666666667" style="145" customWidth="1"/>
    <col min="9469" max="9469" width="6.81666666666667" style="145" customWidth="1"/>
    <col min="9470" max="9470" width="11" style="145" customWidth="1"/>
    <col min="9471" max="9472" width="9" style="145"/>
    <col min="9473" max="9475" width="4.36666666666667" style="145" customWidth="1"/>
    <col min="9476" max="9476" width="4" style="145" customWidth="1"/>
    <col min="9477" max="9477" width="10" style="145" customWidth="1"/>
    <col min="9478" max="9478" width="10.0916666666667" style="145" customWidth="1"/>
    <col min="9479" max="9479" width="9.18333333333333" style="145" customWidth="1"/>
    <col min="9480" max="9480" width="7" style="145" customWidth="1"/>
    <col min="9481" max="9481" width="8.63333333333333" style="145" customWidth="1"/>
    <col min="9482" max="9482" width="5.09166666666667" style="145" customWidth="1"/>
    <col min="9483" max="9483" width="5.45" style="145" customWidth="1"/>
    <col min="9484" max="9723" width="9" style="145"/>
    <col min="9724" max="9724" width="4.36666666666667" style="145" customWidth="1"/>
    <col min="9725" max="9725" width="6.81666666666667" style="145" customWidth="1"/>
    <col min="9726" max="9726" width="11" style="145" customWidth="1"/>
    <col min="9727" max="9728" width="9" style="145"/>
    <col min="9729" max="9731" width="4.36666666666667" style="145" customWidth="1"/>
    <col min="9732" max="9732" width="4" style="145" customWidth="1"/>
    <col min="9733" max="9733" width="10" style="145" customWidth="1"/>
    <col min="9734" max="9734" width="10.0916666666667" style="145" customWidth="1"/>
    <col min="9735" max="9735" width="9.18333333333333" style="145" customWidth="1"/>
    <col min="9736" max="9736" width="7" style="145" customWidth="1"/>
    <col min="9737" max="9737" width="8.63333333333333" style="145" customWidth="1"/>
    <col min="9738" max="9738" width="5.09166666666667" style="145" customWidth="1"/>
    <col min="9739" max="9739" width="5.45" style="145" customWidth="1"/>
    <col min="9740" max="9979" width="9" style="145"/>
    <col min="9980" max="9980" width="4.36666666666667" style="145" customWidth="1"/>
    <col min="9981" max="9981" width="6.81666666666667" style="145" customWidth="1"/>
    <col min="9982" max="9982" width="11" style="145" customWidth="1"/>
    <col min="9983" max="9984" width="9" style="145"/>
    <col min="9985" max="9987" width="4.36666666666667" style="145" customWidth="1"/>
    <col min="9988" max="9988" width="4" style="145" customWidth="1"/>
    <col min="9989" max="9989" width="10" style="145" customWidth="1"/>
    <col min="9990" max="9990" width="10.0916666666667" style="145" customWidth="1"/>
    <col min="9991" max="9991" width="9.18333333333333" style="145" customWidth="1"/>
    <col min="9992" max="9992" width="7" style="145" customWidth="1"/>
    <col min="9993" max="9993" width="8.63333333333333" style="145" customWidth="1"/>
    <col min="9994" max="9994" width="5.09166666666667" style="145" customWidth="1"/>
    <col min="9995" max="9995" width="5.45" style="145" customWidth="1"/>
    <col min="9996" max="10235" width="9" style="145"/>
    <col min="10236" max="10236" width="4.36666666666667" style="145" customWidth="1"/>
    <col min="10237" max="10237" width="6.81666666666667" style="145" customWidth="1"/>
    <col min="10238" max="10238" width="11" style="145" customWidth="1"/>
    <col min="10239" max="10240" width="9" style="145"/>
    <col min="10241" max="10243" width="4.36666666666667" style="145" customWidth="1"/>
    <col min="10244" max="10244" width="4" style="145" customWidth="1"/>
    <col min="10245" max="10245" width="10" style="145" customWidth="1"/>
    <col min="10246" max="10246" width="10.0916666666667" style="145" customWidth="1"/>
    <col min="10247" max="10247" width="9.18333333333333" style="145" customWidth="1"/>
    <col min="10248" max="10248" width="7" style="145" customWidth="1"/>
    <col min="10249" max="10249" width="8.63333333333333" style="145" customWidth="1"/>
    <col min="10250" max="10250" width="5.09166666666667" style="145" customWidth="1"/>
    <col min="10251" max="10251" width="5.45" style="145" customWidth="1"/>
    <col min="10252" max="10491" width="9" style="145"/>
    <col min="10492" max="10492" width="4.36666666666667" style="145" customWidth="1"/>
    <col min="10493" max="10493" width="6.81666666666667" style="145" customWidth="1"/>
    <col min="10494" max="10494" width="11" style="145" customWidth="1"/>
    <col min="10495" max="10496" width="9" style="145"/>
    <col min="10497" max="10499" width="4.36666666666667" style="145" customWidth="1"/>
    <col min="10500" max="10500" width="4" style="145" customWidth="1"/>
    <col min="10501" max="10501" width="10" style="145" customWidth="1"/>
    <col min="10502" max="10502" width="10.0916666666667" style="145" customWidth="1"/>
    <col min="10503" max="10503" width="9.18333333333333" style="145" customWidth="1"/>
    <col min="10504" max="10504" width="7" style="145" customWidth="1"/>
    <col min="10505" max="10505" width="8.63333333333333" style="145" customWidth="1"/>
    <col min="10506" max="10506" width="5.09166666666667" style="145" customWidth="1"/>
    <col min="10507" max="10507" width="5.45" style="145" customWidth="1"/>
    <col min="10508" max="10747" width="9" style="145"/>
    <col min="10748" max="10748" width="4.36666666666667" style="145" customWidth="1"/>
    <col min="10749" max="10749" width="6.81666666666667" style="145" customWidth="1"/>
    <col min="10750" max="10750" width="11" style="145" customWidth="1"/>
    <col min="10751" max="10752" width="9" style="145"/>
    <col min="10753" max="10755" width="4.36666666666667" style="145" customWidth="1"/>
    <col min="10756" max="10756" width="4" style="145" customWidth="1"/>
    <col min="10757" max="10757" width="10" style="145" customWidth="1"/>
    <col min="10758" max="10758" width="10.0916666666667" style="145" customWidth="1"/>
    <col min="10759" max="10759" width="9.18333333333333" style="145" customWidth="1"/>
    <col min="10760" max="10760" width="7" style="145" customWidth="1"/>
    <col min="10761" max="10761" width="8.63333333333333" style="145" customWidth="1"/>
    <col min="10762" max="10762" width="5.09166666666667" style="145" customWidth="1"/>
    <col min="10763" max="10763" width="5.45" style="145" customWidth="1"/>
    <col min="10764" max="11003" width="9" style="145"/>
    <col min="11004" max="11004" width="4.36666666666667" style="145" customWidth="1"/>
    <col min="11005" max="11005" width="6.81666666666667" style="145" customWidth="1"/>
    <col min="11006" max="11006" width="11" style="145" customWidth="1"/>
    <col min="11007" max="11008" width="9" style="145"/>
    <col min="11009" max="11011" width="4.36666666666667" style="145" customWidth="1"/>
    <col min="11012" max="11012" width="4" style="145" customWidth="1"/>
    <col min="11013" max="11013" width="10" style="145" customWidth="1"/>
    <col min="11014" max="11014" width="10.0916666666667" style="145" customWidth="1"/>
    <col min="11015" max="11015" width="9.18333333333333" style="145" customWidth="1"/>
    <col min="11016" max="11016" width="7" style="145" customWidth="1"/>
    <col min="11017" max="11017" width="8.63333333333333" style="145" customWidth="1"/>
    <col min="11018" max="11018" width="5.09166666666667" style="145" customWidth="1"/>
    <col min="11019" max="11019" width="5.45" style="145" customWidth="1"/>
    <col min="11020" max="11259" width="9" style="145"/>
    <col min="11260" max="11260" width="4.36666666666667" style="145" customWidth="1"/>
    <col min="11261" max="11261" width="6.81666666666667" style="145" customWidth="1"/>
    <col min="11262" max="11262" width="11" style="145" customWidth="1"/>
    <col min="11263" max="11264" width="9" style="145"/>
    <col min="11265" max="11267" width="4.36666666666667" style="145" customWidth="1"/>
    <col min="11268" max="11268" width="4" style="145" customWidth="1"/>
    <col min="11269" max="11269" width="10" style="145" customWidth="1"/>
    <col min="11270" max="11270" width="10.0916666666667" style="145" customWidth="1"/>
    <col min="11271" max="11271" width="9.18333333333333" style="145" customWidth="1"/>
    <col min="11272" max="11272" width="7" style="145" customWidth="1"/>
    <col min="11273" max="11273" width="8.63333333333333" style="145" customWidth="1"/>
    <col min="11274" max="11274" width="5.09166666666667" style="145" customWidth="1"/>
    <col min="11275" max="11275" width="5.45" style="145" customWidth="1"/>
    <col min="11276" max="11515" width="9" style="145"/>
    <col min="11516" max="11516" width="4.36666666666667" style="145" customWidth="1"/>
    <col min="11517" max="11517" width="6.81666666666667" style="145" customWidth="1"/>
    <col min="11518" max="11518" width="11" style="145" customWidth="1"/>
    <col min="11519" max="11520" width="9" style="145"/>
    <col min="11521" max="11523" width="4.36666666666667" style="145" customWidth="1"/>
    <col min="11524" max="11524" width="4" style="145" customWidth="1"/>
    <col min="11525" max="11525" width="10" style="145" customWidth="1"/>
    <col min="11526" max="11526" width="10.0916666666667" style="145" customWidth="1"/>
    <col min="11527" max="11527" width="9.18333333333333" style="145" customWidth="1"/>
    <col min="11528" max="11528" width="7" style="145" customWidth="1"/>
    <col min="11529" max="11529" width="8.63333333333333" style="145" customWidth="1"/>
    <col min="11530" max="11530" width="5.09166666666667" style="145" customWidth="1"/>
    <col min="11531" max="11531" width="5.45" style="145" customWidth="1"/>
    <col min="11532" max="11771" width="9" style="145"/>
    <col min="11772" max="11772" width="4.36666666666667" style="145" customWidth="1"/>
    <col min="11773" max="11773" width="6.81666666666667" style="145" customWidth="1"/>
    <col min="11774" max="11774" width="11" style="145" customWidth="1"/>
    <col min="11775" max="11776" width="9" style="145"/>
    <col min="11777" max="11779" width="4.36666666666667" style="145" customWidth="1"/>
    <col min="11780" max="11780" width="4" style="145" customWidth="1"/>
    <col min="11781" max="11781" width="10" style="145" customWidth="1"/>
    <col min="11782" max="11782" width="10.0916666666667" style="145" customWidth="1"/>
    <col min="11783" max="11783" width="9.18333333333333" style="145" customWidth="1"/>
    <col min="11784" max="11784" width="7" style="145" customWidth="1"/>
    <col min="11785" max="11785" width="8.63333333333333" style="145" customWidth="1"/>
    <col min="11786" max="11786" width="5.09166666666667" style="145" customWidth="1"/>
    <col min="11787" max="11787" width="5.45" style="145" customWidth="1"/>
    <col min="11788" max="12027" width="9" style="145"/>
    <col min="12028" max="12028" width="4.36666666666667" style="145" customWidth="1"/>
    <col min="12029" max="12029" width="6.81666666666667" style="145" customWidth="1"/>
    <col min="12030" max="12030" width="11" style="145" customWidth="1"/>
    <col min="12031" max="12032" width="9" style="145"/>
    <col min="12033" max="12035" width="4.36666666666667" style="145" customWidth="1"/>
    <col min="12036" max="12036" width="4" style="145" customWidth="1"/>
    <col min="12037" max="12037" width="10" style="145" customWidth="1"/>
    <col min="12038" max="12038" width="10.0916666666667" style="145" customWidth="1"/>
    <col min="12039" max="12039" width="9.18333333333333" style="145" customWidth="1"/>
    <col min="12040" max="12040" width="7" style="145" customWidth="1"/>
    <col min="12041" max="12041" width="8.63333333333333" style="145" customWidth="1"/>
    <col min="12042" max="12042" width="5.09166666666667" style="145" customWidth="1"/>
    <col min="12043" max="12043" width="5.45" style="145" customWidth="1"/>
    <col min="12044" max="12283" width="9" style="145"/>
    <col min="12284" max="12284" width="4.36666666666667" style="145" customWidth="1"/>
    <col min="12285" max="12285" width="6.81666666666667" style="145" customWidth="1"/>
    <col min="12286" max="12286" width="11" style="145" customWidth="1"/>
    <col min="12287" max="12288" width="9" style="145"/>
    <col min="12289" max="12291" width="4.36666666666667" style="145" customWidth="1"/>
    <col min="12292" max="12292" width="4" style="145" customWidth="1"/>
    <col min="12293" max="12293" width="10" style="145" customWidth="1"/>
    <col min="12294" max="12294" width="10.0916666666667" style="145" customWidth="1"/>
    <col min="12295" max="12295" width="9.18333333333333" style="145" customWidth="1"/>
    <col min="12296" max="12296" width="7" style="145" customWidth="1"/>
    <col min="12297" max="12297" width="8.63333333333333" style="145" customWidth="1"/>
    <col min="12298" max="12298" width="5.09166666666667" style="145" customWidth="1"/>
    <col min="12299" max="12299" width="5.45" style="145" customWidth="1"/>
    <col min="12300" max="12539" width="9" style="145"/>
    <col min="12540" max="12540" width="4.36666666666667" style="145" customWidth="1"/>
    <col min="12541" max="12541" width="6.81666666666667" style="145" customWidth="1"/>
    <col min="12542" max="12542" width="11" style="145" customWidth="1"/>
    <col min="12543" max="12544" width="9" style="145"/>
    <col min="12545" max="12547" width="4.36666666666667" style="145" customWidth="1"/>
    <col min="12548" max="12548" width="4" style="145" customWidth="1"/>
    <col min="12549" max="12549" width="10" style="145" customWidth="1"/>
    <col min="12550" max="12550" width="10.0916666666667" style="145" customWidth="1"/>
    <col min="12551" max="12551" width="9.18333333333333" style="145" customWidth="1"/>
    <col min="12552" max="12552" width="7" style="145" customWidth="1"/>
    <col min="12553" max="12553" width="8.63333333333333" style="145" customWidth="1"/>
    <col min="12554" max="12554" width="5.09166666666667" style="145" customWidth="1"/>
    <col min="12555" max="12555" width="5.45" style="145" customWidth="1"/>
    <col min="12556" max="12795" width="9" style="145"/>
    <col min="12796" max="12796" width="4.36666666666667" style="145" customWidth="1"/>
    <col min="12797" max="12797" width="6.81666666666667" style="145" customWidth="1"/>
    <col min="12798" max="12798" width="11" style="145" customWidth="1"/>
    <col min="12799" max="12800" width="9" style="145"/>
    <col min="12801" max="12803" width="4.36666666666667" style="145" customWidth="1"/>
    <col min="12804" max="12804" width="4" style="145" customWidth="1"/>
    <col min="12805" max="12805" width="10" style="145" customWidth="1"/>
    <col min="12806" max="12806" width="10.0916666666667" style="145" customWidth="1"/>
    <col min="12807" max="12807" width="9.18333333333333" style="145" customWidth="1"/>
    <col min="12808" max="12808" width="7" style="145" customWidth="1"/>
    <col min="12809" max="12809" width="8.63333333333333" style="145" customWidth="1"/>
    <col min="12810" max="12810" width="5.09166666666667" style="145" customWidth="1"/>
    <col min="12811" max="12811" width="5.45" style="145" customWidth="1"/>
    <col min="12812" max="13051" width="9" style="145"/>
    <col min="13052" max="13052" width="4.36666666666667" style="145" customWidth="1"/>
    <col min="13053" max="13053" width="6.81666666666667" style="145" customWidth="1"/>
    <col min="13054" max="13054" width="11" style="145" customWidth="1"/>
    <col min="13055" max="13056" width="9" style="145"/>
    <col min="13057" max="13059" width="4.36666666666667" style="145" customWidth="1"/>
    <col min="13060" max="13060" width="4" style="145" customWidth="1"/>
    <col min="13061" max="13061" width="10" style="145" customWidth="1"/>
    <col min="13062" max="13062" width="10.0916666666667" style="145" customWidth="1"/>
    <col min="13063" max="13063" width="9.18333333333333" style="145" customWidth="1"/>
    <col min="13064" max="13064" width="7" style="145" customWidth="1"/>
    <col min="13065" max="13065" width="8.63333333333333" style="145" customWidth="1"/>
    <col min="13066" max="13066" width="5.09166666666667" style="145" customWidth="1"/>
    <col min="13067" max="13067" width="5.45" style="145" customWidth="1"/>
    <col min="13068" max="13307" width="9" style="145"/>
    <col min="13308" max="13308" width="4.36666666666667" style="145" customWidth="1"/>
    <col min="13309" max="13309" width="6.81666666666667" style="145" customWidth="1"/>
    <col min="13310" max="13310" width="11" style="145" customWidth="1"/>
    <col min="13311" max="13312" width="9" style="145"/>
    <col min="13313" max="13315" width="4.36666666666667" style="145" customWidth="1"/>
    <col min="13316" max="13316" width="4" style="145" customWidth="1"/>
    <col min="13317" max="13317" width="10" style="145" customWidth="1"/>
    <col min="13318" max="13318" width="10.0916666666667" style="145" customWidth="1"/>
    <col min="13319" max="13319" width="9.18333333333333" style="145" customWidth="1"/>
    <col min="13320" max="13320" width="7" style="145" customWidth="1"/>
    <col min="13321" max="13321" width="8.63333333333333" style="145" customWidth="1"/>
    <col min="13322" max="13322" width="5.09166666666667" style="145" customWidth="1"/>
    <col min="13323" max="13323" width="5.45" style="145" customWidth="1"/>
    <col min="13324" max="13563" width="9" style="145"/>
    <col min="13564" max="13564" width="4.36666666666667" style="145" customWidth="1"/>
    <col min="13565" max="13565" width="6.81666666666667" style="145" customWidth="1"/>
    <col min="13566" max="13566" width="11" style="145" customWidth="1"/>
    <col min="13567" max="13568" width="9" style="145"/>
    <col min="13569" max="13571" width="4.36666666666667" style="145" customWidth="1"/>
    <col min="13572" max="13572" width="4" style="145" customWidth="1"/>
    <col min="13573" max="13573" width="10" style="145" customWidth="1"/>
    <col min="13574" max="13574" width="10.0916666666667" style="145" customWidth="1"/>
    <col min="13575" max="13575" width="9.18333333333333" style="145" customWidth="1"/>
    <col min="13576" max="13576" width="7" style="145" customWidth="1"/>
    <col min="13577" max="13577" width="8.63333333333333" style="145" customWidth="1"/>
    <col min="13578" max="13578" width="5.09166666666667" style="145" customWidth="1"/>
    <col min="13579" max="13579" width="5.45" style="145" customWidth="1"/>
    <col min="13580" max="13819" width="9" style="145"/>
    <col min="13820" max="13820" width="4.36666666666667" style="145" customWidth="1"/>
    <col min="13821" max="13821" width="6.81666666666667" style="145" customWidth="1"/>
    <col min="13822" max="13822" width="11" style="145" customWidth="1"/>
    <col min="13823" max="13824" width="9" style="145"/>
    <col min="13825" max="13827" width="4.36666666666667" style="145" customWidth="1"/>
    <col min="13828" max="13828" width="4" style="145" customWidth="1"/>
    <col min="13829" max="13829" width="10" style="145" customWidth="1"/>
    <col min="13830" max="13830" width="10.0916666666667" style="145" customWidth="1"/>
    <col min="13831" max="13831" width="9.18333333333333" style="145" customWidth="1"/>
    <col min="13832" max="13832" width="7" style="145" customWidth="1"/>
    <col min="13833" max="13833" width="8.63333333333333" style="145" customWidth="1"/>
    <col min="13834" max="13834" width="5.09166666666667" style="145" customWidth="1"/>
    <col min="13835" max="13835" width="5.45" style="145" customWidth="1"/>
    <col min="13836" max="14075" width="9" style="145"/>
    <col min="14076" max="14076" width="4.36666666666667" style="145" customWidth="1"/>
    <col min="14077" max="14077" width="6.81666666666667" style="145" customWidth="1"/>
    <col min="14078" max="14078" width="11" style="145" customWidth="1"/>
    <col min="14079" max="14080" width="9" style="145"/>
    <col min="14081" max="14083" width="4.36666666666667" style="145" customWidth="1"/>
    <col min="14084" max="14084" width="4" style="145" customWidth="1"/>
    <col min="14085" max="14085" width="10" style="145" customWidth="1"/>
    <col min="14086" max="14086" width="10.0916666666667" style="145" customWidth="1"/>
    <col min="14087" max="14087" width="9.18333333333333" style="145" customWidth="1"/>
    <col min="14088" max="14088" width="7" style="145" customWidth="1"/>
    <col min="14089" max="14089" width="8.63333333333333" style="145" customWidth="1"/>
    <col min="14090" max="14090" width="5.09166666666667" style="145" customWidth="1"/>
    <col min="14091" max="14091" width="5.45" style="145" customWidth="1"/>
    <col min="14092" max="14331" width="9" style="145"/>
    <col min="14332" max="14332" width="4.36666666666667" style="145" customWidth="1"/>
    <col min="14333" max="14333" width="6.81666666666667" style="145" customWidth="1"/>
    <col min="14334" max="14334" width="11" style="145" customWidth="1"/>
    <col min="14335" max="14336" width="9" style="145"/>
    <col min="14337" max="14339" width="4.36666666666667" style="145" customWidth="1"/>
    <col min="14340" max="14340" width="4" style="145" customWidth="1"/>
    <col min="14341" max="14341" width="10" style="145" customWidth="1"/>
    <col min="14342" max="14342" width="10.0916666666667" style="145" customWidth="1"/>
    <col min="14343" max="14343" width="9.18333333333333" style="145" customWidth="1"/>
    <col min="14344" max="14344" width="7" style="145" customWidth="1"/>
    <col min="14345" max="14345" width="8.63333333333333" style="145" customWidth="1"/>
    <col min="14346" max="14346" width="5.09166666666667" style="145" customWidth="1"/>
    <col min="14347" max="14347" width="5.45" style="145" customWidth="1"/>
    <col min="14348" max="14587" width="9" style="145"/>
    <col min="14588" max="14588" width="4.36666666666667" style="145" customWidth="1"/>
    <col min="14589" max="14589" width="6.81666666666667" style="145" customWidth="1"/>
    <col min="14590" max="14590" width="11" style="145" customWidth="1"/>
    <col min="14591" max="14592" width="9" style="145"/>
    <col min="14593" max="14595" width="4.36666666666667" style="145" customWidth="1"/>
    <col min="14596" max="14596" width="4" style="145" customWidth="1"/>
    <col min="14597" max="14597" width="10" style="145" customWidth="1"/>
    <col min="14598" max="14598" width="10.0916666666667" style="145" customWidth="1"/>
    <col min="14599" max="14599" width="9.18333333333333" style="145" customWidth="1"/>
    <col min="14600" max="14600" width="7" style="145" customWidth="1"/>
    <col min="14601" max="14601" width="8.63333333333333" style="145" customWidth="1"/>
    <col min="14602" max="14602" width="5.09166666666667" style="145" customWidth="1"/>
    <col min="14603" max="14603" width="5.45" style="145" customWidth="1"/>
    <col min="14604" max="14843" width="9" style="145"/>
    <col min="14844" max="14844" width="4.36666666666667" style="145" customWidth="1"/>
    <col min="14845" max="14845" width="6.81666666666667" style="145" customWidth="1"/>
    <col min="14846" max="14846" width="11" style="145" customWidth="1"/>
    <col min="14847" max="14848" width="9" style="145"/>
    <col min="14849" max="14851" width="4.36666666666667" style="145" customWidth="1"/>
    <col min="14852" max="14852" width="4" style="145" customWidth="1"/>
    <col min="14853" max="14853" width="10" style="145" customWidth="1"/>
    <col min="14854" max="14854" width="10.0916666666667" style="145" customWidth="1"/>
    <col min="14855" max="14855" width="9.18333333333333" style="145" customWidth="1"/>
    <col min="14856" max="14856" width="7" style="145" customWidth="1"/>
    <col min="14857" max="14857" width="8.63333333333333" style="145" customWidth="1"/>
    <col min="14858" max="14858" width="5.09166666666667" style="145" customWidth="1"/>
    <col min="14859" max="14859" width="5.45" style="145" customWidth="1"/>
    <col min="14860" max="15099" width="9" style="145"/>
    <col min="15100" max="15100" width="4.36666666666667" style="145" customWidth="1"/>
    <col min="15101" max="15101" width="6.81666666666667" style="145" customWidth="1"/>
    <col min="15102" max="15102" width="11" style="145" customWidth="1"/>
    <col min="15103" max="15104" width="9" style="145"/>
    <col min="15105" max="15107" width="4.36666666666667" style="145" customWidth="1"/>
    <col min="15108" max="15108" width="4" style="145" customWidth="1"/>
    <col min="15109" max="15109" width="10" style="145" customWidth="1"/>
    <col min="15110" max="15110" width="10.0916666666667" style="145" customWidth="1"/>
    <col min="15111" max="15111" width="9.18333333333333" style="145" customWidth="1"/>
    <col min="15112" max="15112" width="7" style="145" customWidth="1"/>
    <col min="15113" max="15113" width="8.63333333333333" style="145" customWidth="1"/>
    <col min="15114" max="15114" width="5.09166666666667" style="145" customWidth="1"/>
    <col min="15115" max="15115" width="5.45" style="145" customWidth="1"/>
    <col min="15116" max="15355" width="9" style="145"/>
    <col min="15356" max="15356" width="4.36666666666667" style="145" customWidth="1"/>
    <col min="15357" max="15357" width="6.81666666666667" style="145" customWidth="1"/>
    <col min="15358" max="15358" width="11" style="145" customWidth="1"/>
    <col min="15359" max="15360" width="9" style="145"/>
    <col min="15361" max="15363" width="4.36666666666667" style="145" customWidth="1"/>
    <col min="15364" max="15364" width="4" style="145" customWidth="1"/>
    <col min="15365" max="15365" width="10" style="145" customWidth="1"/>
    <col min="15366" max="15366" width="10.0916666666667" style="145" customWidth="1"/>
    <col min="15367" max="15367" width="9.18333333333333" style="145" customWidth="1"/>
    <col min="15368" max="15368" width="7" style="145" customWidth="1"/>
    <col min="15369" max="15369" width="8.63333333333333" style="145" customWidth="1"/>
    <col min="15370" max="15370" width="5.09166666666667" style="145" customWidth="1"/>
    <col min="15371" max="15371" width="5.45" style="145" customWidth="1"/>
    <col min="15372" max="15611" width="9" style="145"/>
    <col min="15612" max="15612" width="4.36666666666667" style="145" customWidth="1"/>
    <col min="15613" max="15613" width="6.81666666666667" style="145" customWidth="1"/>
    <col min="15614" max="15614" width="11" style="145" customWidth="1"/>
    <col min="15615" max="15616" width="9" style="145"/>
    <col min="15617" max="15619" width="4.36666666666667" style="145" customWidth="1"/>
    <col min="15620" max="15620" width="4" style="145" customWidth="1"/>
    <col min="15621" max="15621" width="10" style="145" customWidth="1"/>
    <col min="15622" max="15622" width="10.0916666666667" style="145" customWidth="1"/>
    <col min="15623" max="15623" width="9.18333333333333" style="145" customWidth="1"/>
    <col min="15624" max="15624" width="7" style="145" customWidth="1"/>
    <col min="15625" max="15625" width="8.63333333333333" style="145" customWidth="1"/>
    <col min="15626" max="15626" width="5.09166666666667" style="145" customWidth="1"/>
    <col min="15627" max="15627" width="5.45" style="145" customWidth="1"/>
    <col min="15628" max="15867" width="9" style="145"/>
    <col min="15868" max="15868" width="4.36666666666667" style="145" customWidth="1"/>
    <col min="15869" max="15869" width="6.81666666666667" style="145" customWidth="1"/>
    <col min="15870" max="15870" width="11" style="145" customWidth="1"/>
    <col min="15871" max="15872" width="9" style="145"/>
    <col min="15873" max="15875" width="4.36666666666667" style="145" customWidth="1"/>
    <col min="15876" max="15876" width="4" style="145" customWidth="1"/>
    <col min="15877" max="15877" width="10" style="145" customWidth="1"/>
    <col min="15878" max="15878" width="10.0916666666667" style="145" customWidth="1"/>
    <col min="15879" max="15879" width="9.18333333333333" style="145" customWidth="1"/>
    <col min="15880" max="15880" width="7" style="145" customWidth="1"/>
    <col min="15881" max="15881" width="8.63333333333333" style="145" customWidth="1"/>
    <col min="15882" max="15882" width="5.09166666666667" style="145" customWidth="1"/>
    <col min="15883" max="15883" width="5.45" style="145" customWidth="1"/>
    <col min="15884" max="16123" width="9" style="145"/>
    <col min="16124" max="16124" width="4.36666666666667" style="145" customWidth="1"/>
    <col min="16125" max="16125" width="6.81666666666667" style="145" customWidth="1"/>
    <col min="16126" max="16126" width="11" style="145" customWidth="1"/>
    <col min="16127" max="16128" width="9" style="145"/>
    <col min="16129" max="16131" width="4.36666666666667" style="145" customWidth="1"/>
    <col min="16132" max="16132" width="4" style="145" customWidth="1"/>
    <col min="16133" max="16133" width="10" style="145" customWidth="1"/>
    <col min="16134" max="16134" width="10.0916666666667" style="145" customWidth="1"/>
    <col min="16135" max="16135" width="9.18333333333333" style="145" customWidth="1"/>
    <col min="16136" max="16136" width="7" style="145" customWidth="1"/>
    <col min="16137" max="16137" width="8.63333333333333" style="145" customWidth="1"/>
    <col min="16138" max="16138" width="5.09166666666667" style="145" customWidth="1"/>
    <col min="16139" max="16139" width="5.45" style="145" customWidth="1"/>
    <col min="16140" max="16379" width="9" style="145"/>
    <col min="16380" max="16384" width="9" style="147"/>
  </cols>
  <sheetData>
    <row r="1" s="144" customFormat="1" customHeight="1" spans="1:10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</row>
    <row r="2" s="145" customFormat="1" customHeight="1" spans="1:10">
      <c r="A2" s="150"/>
      <c r="B2" s="151"/>
      <c r="C2" s="151"/>
      <c r="D2" s="151"/>
      <c r="E2" s="151"/>
      <c r="F2" s="151"/>
      <c r="G2" s="152"/>
      <c r="H2" s="152"/>
      <c r="I2" s="152"/>
      <c r="J2" s="152"/>
    </row>
    <row r="3" s="145" customFormat="1" customHeight="1" spans="1:10">
      <c r="A3" s="151"/>
      <c r="B3" s="151"/>
      <c r="C3" s="151"/>
      <c r="D3" s="151"/>
      <c r="E3" s="151"/>
      <c r="F3" s="151"/>
      <c r="G3" s="152"/>
      <c r="H3" s="152"/>
      <c r="I3" s="152"/>
      <c r="J3" s="152"/>
    </row>
    <row r="4" s="145" customFormat="1" customHeight="1" spans="1:10">
      <c r="A4" s="153">
        <f>[1]Sheet1!A4</f>
        <v>0</v>
      </c>
      <c r="B4" s="154"/>
      <c r="C4" s="154"/>
      <c r="D4" s="154"/>
      <c r="E4" s="154"/>
      <c r="F4" s="152"/>
      <c r="G4" s="154"/>
      <c r="H4" s="154"/>
      <c r="I4" s="154" t="s">
        <v>1</v>
      </c>
      <c r="J4" s="154">
        <v>10.31</v>
      </c>
    </row>
    <row r="5" s="146" customFormat="1" customHeight="1" spans="1:10">
      <c r="A5" s="155" t="s">
        <v>2</v>
      </c>
      <c r="B5" s="156" t="s">
        <v>3</v>
      </c>
      <c r="C5" s="157" t="s">
        <v>4</v>
      </c>
      <c r="D5" s="157" t="s">
        <v>5</v>
      </c>
      <c r="E5" s="157" t="s">
        <v>6</v>
      </c>
      <c r="F5" s="157" t="s">
        <v>7</v>
      </c>
      <c r="G5" s="157" t="s">
        <v>8</v>
      </c>
      <c r="H5" s="157" t="s">
        <v>9</v>
      </c>
      <c r="I5" s="161" t="s">
        <v>10</v>
      </c>
      <c r="J5" s="162"/>
    </row>
    <row r="6" s="146" customFormat="1" customHeight="1" spans="1:18">
      <c r="A6" s="155"/>
      <c r="B6" s="158"/>
      <c r="C6" s="158"/>
      <c r="D6" s="158"/>
      <c r="E6" s="158"/>
      <c r="F6" s="158"/>
      <c r="G6" s="158"/>
      <c r="H6" s="158"/>
      <c r="I6" s="163" t="s">
        <v>11</v>
      </c>
      <c r="J6" s="164" t="s">
        <v>12</v>
      </c>
      <c r="K6" s="146" t="s">
        <v>13</v>
      </c>
      <c r="L6" s="146" t="s">
        <v>14</v>
      </c>
      <c r="M6" s="146" t="s">
        <v>15</v>
      </c>
      <c r="N6" s="146" t="s">
        <v>16</v>
      </c>
      <c r="O6" s="146" t="s">
        <v>17</v>
      </c>
      <c r="P6" s="146" t="s">
        <v>18</v>
      </c>
      <c r="Q6" s="146" t="s">
        <v>19</v>
      </c>
      <c r="R6" s="166" t="s">
        <v>20</v>
      </c>
    </row>
    <row r="7" s="146" customFormat="1" customHeight="1" spans="1:18">
      <c r="A7" s="155">
        <v>1</v>
      </c>
      <c r="B7" s="159" t="s">
        <v>21</v>
      </c>
      <c r="C7" s="159" t="s">
        <v>22</v>
      </c>
      <c r="D7" s="159" t="s">
        <v>23</v>
      </c>
      <c r="E7" s="156" t="s">
        <v>24</v>
      </c>
      <c r="F7" s="160" t="s">
        <v>25</v>
      </c>
      <c r="G7" s="159" t="s">
        <v>26</v>
      </c>
      <c r="H7" s="159" t="s">
        <v>26</v>
      </c>
      <c r="I7" s="165">
        <v>6800</v>
      </c>
      <c r="J7" s="165">
        <f t="shared" ref="J7:J38" si="0">I7-R7</f>
        <v>2915.78</v>
      </c>
      <c r="K7" s="146">
        <v>36.64</v>
      </c>
      <c r="L7" s="146">
        <f t="shared" ref="L7:L38" si="1">K7*6</f>
        <v>219.84</v>
      </c>
      <c r="M7" s="146">
        <f t="shared" ref="M7:M38" si="2">K7*7</f>
        <v>256.48</v>
      </c>
      <c r="N7" s="146">
        <f t="shared" ref="N7:N38" si="3">K7*10</f>
        <v>366.4</v>
      </c>
      <c r="O7" s="146">
        <v>3517.82</v>
      </c>
      <c r="P7" s="146">
        <f t="shared" ref="P7:P38" si="4">O7+L7</f>
        <v>3737.66</v>
      </c>
      <c r="Q7" s="145">
        <f t="shared" ref="Q7:Q38" si="5">O7+M7</f>
        <v>3774.3</v>
      </c>
      <c r="R7" s="145">
        <f t="shared" ref="R7:R38" si="6">O7+N7</f>
        <v>3884.22</v>
      </c>
    </row>
    <row r="8" s="146" customFormat="1" customHeight="1" spans="1:18">
      <c r="A8" s="155">
        <v>2</v>
      </c>
      <c r="B8" s="159" t="s">
        <v>27</v>
      </c>
      <c r="C8" s="159" t="s">
        <v>28</v>
      </c>
      <c r="D8" s="159" t="s">
        <v>29</v>
      </c>
      <c r="E8" s="156" t="s">
        <v>24</v>
      </c>
      <c r="F8" s="160" t="s">
        <v>30</v>
      </c>
      <c r="G8" s="159" t="s">
        <v>31</v>
      </c>
      <c r="H8" s="159" t="s">
        <v>31</v>
      </c>
      <c r="I8" s="165">
        <v>606837.5</v>
      </c>
      <c r="J8" s="165">
        <f t="shared" si="0"/>
        <v>266738.78</v>
      </c>
      <c r="K8" s="146">
        <v>3270.18</v>
      </c>
      <c r="L8" s="146">
        <f t="shared" si="1"/>
        <v>19621.08</v>
      </c>
      <c r="M8" s="146">
        <f t="shared" si="2"/>
        <v>22891.26</v>
      </c>
      <c r="N8" s="146">
        <f t="shared" si="3"/>
        <v>32701.8</v>
      </c>
      <c r="O8" s="146">
        <v>307396.92</v>
      </c>
      <c r="P8" s="146">
        <f t="shared" si="4"/>
        <v>327018</v>
      </c>
      <c r="Q8" s="145">
        <f t="shared" si="5"/>
        <v>330288.18</v>
      </c>
      <c r="R8" s="145">
        <f t="shared" si="6"/>
        <v>340098.72</v>
      </c>
    </row>
    <row r="9" s="146" customFormat="1" customHeight="1" spans="1:18">
      <c r="A9" s="155">
        <v>3</v>
      </c>
      <c r="B9" s="159" t="s">
        <v>32</v>
      </c>
      <c r="C9" s="159" t="s">
        <v>33</v>
      </c>
      <c r="D9" s="159" t="s">
        <v>34</v>
      </c>
      <c r="E9" s="156" t="s">
        <v>24</v>
      </c>
      <c r="F9" s="160" t="s">
        <v>30</v>
      </c>
      <c r="G9" s="159" t="s">
        <v>35</v>
      </c>
      <c r="H9" s="159" t="s">
        <v>35</v>
      </c>
      <c r="I9" s="165">
        <v>1367.52</v>
      </c>
      <c r="J9" s="165">
        <f t="shared" si="0"/>
        <v>608.41</v>
      </c>
      <c r="K9" s="146">
        <v>7.37</v>
      </c>
      <c r="L9" s="146">
        <f t="shared" si="1"/>
        <v>44.22</v>
      </c>
      <c r="M9" s="146">
        <f t="shared" si="2"/>
        <v>51.59</v>
      </c>
      <c r="N9" s="146">
        <f t="shared" si="3"/>
        <v>73.7</v>
      </c>
      <c r="O9" s="146">
        <v>685.41</v>
      </c>
      <c r="P9" s="146">
        <f t="shared" si="4"/>
        <v>729.63</v>
      </c>
      <c r="Q9" s="145">
        <f t="shared" si="5"/>
        <v>737</v>
      </c>
      <c r="R9" s="145">
        <f t="shared" si="6"/>
        <v>759.11</v>
      </c>
    </row>
    <row r="10" s="146" customFormat="1" customHeight="1" spans="1:18">
      <c r="A10" s="155">
        <v>4</v>
      </c>
      <c r="B10" s="159" t="s">
        <v>36</v>
      </c>
      <c r="C10" s="159" t="s">
        <v>37</v>
      </c>
      <c r="D10" s="159" t="s">
        <v>34</v>
      </c>
      <c r="E10" s="156" t="s">
        <v>24</v>
      </c>
      <c r="F10" s="160" t="s">
        <v>25</v>
      </c>
      <c r="G10" s="159" t="s">
        <v>35</v>
      </c>
      <c r="H10" s="159" t="s">
        <v>35</v>
      </c>
      <c r="I10" s="165">
        <v>23931.62</v>
      </c>
      <c r="J10" s="165">
        <f t="shared" si="0"/>
        <v>10648.2</v>
      </c>
      <c r="K10" s="146">
        <v>128.97</v>
      </c>
      <c r="L10" s="146">
        <f t="shared" si="1"/>
        <v>773.82</v>
      </c>
      <c r="M10" s="146">
        <f t="shared" si="2"/>
        <v>902.79</v>
      </c>
      <c r="N10" s="146">
        <f t="shared" si="3"/>
        <v>1289.7</v>
      </c>
      <c r="O10" s="146">
        <v>11993.72</v>
      </c>
      <c r="P10" s="146">
        <f t="shared" si="4"/>
        <v>12767.54</v>
      </c>
      <c r="Q10" s="145">
        <f t="shared" si="5"/>
        <v>12896.51</v>
      </c>
      <c r="R10" s="145">
        <f t="shared" si="6"/>
        <v>13283.42</v>
      </c>
    </row>
    <row r="11" s="146" customFormat="1" customHeight="1" spans="1:18">
      <c r="A11" s="155">
        <v>5</v>
      </c>
      <c r="B11" s="159" t="s">
        <v>38</v>
      </c>
      <c r="C11" s="159" t="s">
        <v>39</v>
      </c>
      <c r="D11" s="159" t="s">
        <v>34</v>
      </c>
      <c r="E11" s="156" t="s">
        <v>24</v>
      </c>
      <c r="F11" s="160" t="s">
        <v>25</v>
      </c>
      <c r="G11" s="159" t="s">
        <v>35</v>
      </c>
      <c r="H11" s="159" t="s">
        <v>35</v>
      </c>
      <c r="I11" s="165">
        <v>23931.62</v>
      </c>
      <c r="J11" s="165">
        <f t="shared" si="0"/>
        <v>10648.2</v>
      </c>
      <c r="K11" s="146">
        <v>128.97</v>
      </c>
      <c r="L11" s="146">
        <f t="shared" si="1"/>
        <v>773.82</v>
      </c>
      <c r="M11" s="146">
        <f t="shared" si="2"/>
        <v>902.79</v>
      </c>
      <c r="N11" s="146">
        <f t="shared" si="3"/>
        <v>1289.7</v>
      </c>
      <c r="O11" s="146">
        <v>11993.72</v>
      </c>
      <c r="P11" s="146">
        <f t="shared" si="4"/>
        <v>12767.54</v>
      </c>
      <c r="Q11" s="145">
        <f t="shared" si="5"/>
        <v>12896.51</v>
      </c>
      <c r="R11" s="145">
        <f t="shared" si="6"/>
        <v>13283.42</v>
      </c>
    </row>
    <row r="12" s="146" customFormat="1" customHeight="1" spans="1:18">
      <c r="A12" s="155">
        <v>6</v>
      </c>
      <c r="B12" s="159" t="s">
        <v>40</v>
      </c>
      <c r="C12" s="159" t="s">
        <v>41</v>
      </c>
      <c r="D12" s="159" t="s">
        <v>42</v>
      </c>
      <c r="E12" s="156" t="s">
        <v>24</v>
      </c>
      <c r="F12" s="160" t="s">
        <v>25</v>
      </c>
      <c r="G12" s="159" t="s">
        <v>43</v>
      </c>
      <c r="H12" s="159" t="s">
        <v>43</v>
      </c>
      <c r="I12" s="165">
        <v>5900</v>
      </c>
      <c r="J12" s="165">
        <f t="shared" si="0"/>
        <v>2657.06</v>
      </c>
      <c r="K12" s="146">
        <v>31.79</v>
      </c>
      <c r="L12" s="146">
        <f t="shared" si="1"/>
        <v>190.74</v>
      </c>
      <c r="M12" s="146">
        <f t="shared" si="2"/>
        <v>222.53</v>
      </c>
      <c r="N12" s="146">
        <f t="shared" si="3"/>
        <v>317.9</v>
      </c>
      <c r="O12" s="146">
        <v>2925.04</v>
      </c>
      <c r="P12" s="146">
        <f t="shared" si="4"/>
        <v>3115.78</v>
      </c>
      <c r="Q12" s="145">
        <f t="shared" si="5"/>
        <v>3147.57</v>
      </c>
      <c r="R12" s="145">
        <f t="shared" si="6"/>
        <v>3242.94</v>
      </c>
    </row>
    <row r="13" s="146" customFormat="1" customHeight="1" spans="1:18">
      <c r="A13" s="155">
        <v>7</v>
      </c>
      <c r="B13" s="159" t="s">
        <v>44</v>
      </c>
      <c r="C13" s="159" t="s">
        <v>45</v>
      </c>
      <c r="D13" s="159" t="s">
        <v>46</v>
      </c>
      <c r="E13" s="156" t="s">
        <v>24</v>
      </c>
      <c r="F13" s="160" t="s">
        <v>25</v>
      </c>
      <c r="G13" s="159" t="s">
        <v>43</v>
      </c>
      <c r="H13" s="159" t="s">
        <v>43</v>
      </c>
      <c r="I13" s="165">
        <v>249667.95</v>
      </c>
      <c r="J13" s="165">
        <f t="shared" si="0"/>
        <v>112434.02</v>
      </c>
      <c r="K13" s="146">
        <v>1345.43</v>
      </c>
      <c r="L13" s="146">
        <f t="shared" si="1"/>
        <v>8072.58</v>
      </c>
      <c r="M13" s="146">
        <f t="shared" si="2"/>
        <v>9418.01</v>
      </c>
      <c r="N13" s="146">
        <f t="shared" si="3"/>
        <v>13454.3</v>
      </c>
      <c r="O13" s="146">
        <v>123779.63</v>
      </c>
      <c r="P13" s="146">
        <f t="shared" si="4"/>
        <v>131852.21</v>
      </c>
      <c r="Q13" s="145">
        <f t="shared" si="5"/>
        <v>133197.64</v>
      </c>
      <c r="R13" s="145">
        <f t="shared" si="6"/>
        <v>137233.93</v>
      </c>
    </row>
    <row r="14" s="146" customFormat="1" customHeight="1" spans="1:18">
      <c r="A14" s="155">
        <v>8</v>
      </c>
      <c r="B14" s="159" t="s">
        <v>47</v>
      </c>
      <c r="C14" s="159" t="s">
        <v>48</v>
      </c>
      <c r="D14" s="159" t="s">
        <v>49</v>
      </c>
      <c r="E14" s="156" t="s">
        <v>24</v>
      </c>
      <c r="F14" s="160" t="s">
        <v>25</v>
      </c>
      <c r="G14" s="159" t="s">
        <v>50</v>
      </c>
      <c r="H14" s="159" t="s">
        <v>50</v>
      </c>
      <c r="I14" s="165">
        <v>44444.44</v>
      </c>
      <c r="J14" s="165">
        <f t="shared" si="0"/>
        <v>20014.77</v>
      </c>
      <c r="K14" s="146">
        <v>239.5</v>
      </c>
      <c r="L14" s="146">
        <f t="shared" si="1"/>
        <v>1437</v>
      </c>
      <c r="M14" s="146">
        <f t="shared" si="2"/>
        <v>1676.5</v>
      </c>
      <c r="N14" s="146">
        <f t="shared" si="3"/>
        <v>2395</v>
      </c>
      <c r="O14" s="146">
        <v>22034.67</v>
      </c>
      <c r="P14" s="146">
        <f t="shared" si="4"/>
        <v>23471.67</v>
      </c>
      <c r="Q14" s="145">
        <f t="shared" si="5"/>
        <v>23711.17</v>
      </c>
      <c r="R14" s="145">
        <f t="shared" si="6"/>
        <v>24429.67</v>
      </c>
    </row>
    <row r="15" s="146" customFormat="1" customHeight="1" spans="1:18">
      <c r="A15" s="155">
        <v>9</v>
      </c>
      <c r="B15" s="159" t="s">
        <v>51</v>
      </c>
      <c r="C15" s="159" t="s">
        <v>52</v>
      </c>
      <c r="D15" s="159" t="s">
        <v>53</v>
      </c>
      <c r="E15" s="156" t="s">
        <v>24</v>
      </c>
      <c r="F15" s="160" t="s">
        <v>25</v>
      </c>
      <c r="G15" s="159" t="s">
        <v>50</v>
      </c>
      <c r="H15" s="159" t="s">
        <v>50</v>
      </c>
      <c r="I15" s="165">
        <v>12820.51</v>
      </c>
      <c r="J15" s="165">
        <f t="shared" si="0"/>
        <v>5773.33</v>
      </c>
      <c r="K15" s="146">
        <v>69.09</v>
      </c>
      <c r="L15" s="146">
        <f t="shared" si="1"/>
        <v>414.54</v>
      </c>
      <c r="M15" s="146">
        <f t="shared" si="2"/>
        <v>483.63</v>
      </c>
      <c r="N15" s="146">
        <f t="shared" si="3"/>
        <v>690.9</v>
      </c>
      <c r="O15" s="146">
        <v>6356.28</v>
      </c>
      <c r="P15" s="146">
        <f t="shared" si="4"/>
        <v>6770.82</v>
      </c>
      <c r="Q15" s="145">
        <f t="shared" si="5"/>
        <v>6839.91</v>
      </c>
      <c r="R15" s="145">
        <f t="shared" si="6"/>
        <v>7047.18</v>
      </c>
    </row>
    <row r="16" s="146" customFormat="1" customHeight="1" spans="1:18">
      <c r="A16" s="155">
        <v>10</v>
      </c>
      <c r="B16" s="159" t="s">
        <v>54</v>
      </c>
      <c r="C16" s="159" t="s">
        <v>55</v>
      </c>
      <c r="D16" s="159" t="s">
        <v>49</v>
      </c>
      <c r="E16" s="156" t="s">
        <v>24</v>
      </c>
      <c r="F16" s="160" t="s">
        <v>25</v>
      </c>
      <c r="G16" s="159" t="s">
        <v>50</v>
      </c>
      <c r="H16" s="159" t="s">
        <v>50</v>
      </c>
      <c r="I16" s="165">
        <v>44444.44</v>
      </c>
      <c r="J16" s="165">
        <f t="shared" si="0"/>
        <v>20014.77</v>
      </c>
      <c r="K16" s="146">
        <v>239.5</v>
      </c>
      <c r="L16" s="146">
        <f t="shared" si="1"/>
        <v>1437</v>
      </c>
      <c r="M16" s="146">
        <f t="shared" si="2"/>
        <v>1676.5</v>
      </c>
      <c r="N16" s="146">
        <f t="shared" si="3"/>
        <v>2395</v>
      </c>
      <c r="O16" s="146">
        <v>22034.67</v>
      </c>
      <c r="P16" s="146">
        <f t="shared" si="4"/>
        <v>23471.67</v>
      </c>
      <c r="Q16" s="145">
        <f t="shared" si="5"/>
        <v>23711.17</v>
      </c>
      <c r="R16" s="145">
        <f t="shared" si="6"/>
        <v>24429.67</v>
      </c>
    </row>
    <row r="17" s="146" customFormat="1" customHeight="1" spans="1:18">
      <c r="A17" s="155">
        <v>11</v>
      </c>
      <c r="B17" s="159" t="s">
        <v>56</v>
      </c>
      <c r="C17" s="159" t="s">
        <v>57</v>
      </c>
      <c r="D17" s="159" t="s">
        <v>58</v>
      </c>
      <c r="E17" s="156" t="s">
        <v>24</v>
      </c>
      <c r="F17" s="160" t="s">
        <v>25</v>
      </c>
      <c r="G17" s="159" t="s">
        <v>59</v>
      </c>
      <c r="H17" s="159" t="s">
        <v>59</v>
      </c>
      <c r="I17" s="165">
        <v>41025.64</v>
      </c>
      <c r="J17" s="165">
        <f t="shared" si="0"/>
        <v>18696.43</v>
      </c>
      <c r="K17" s="146">
        <v>221.09</v>
      </c>
      <c r="L17" s="146">
        <f t="shared" si="1"/>
        <v>1326.54</v>
      </c>
      <c r="M17" s="146">
        <f t="shared" si="2"/>
        <v>1547.63</v>
      </c>
      <c r="N17" s="146">
        <f t="shared" si="3"/>
        <v>2210.9</v>
      </c>
      <c r="O17" s="146">
        <v>20118.31</v>
      </c>
      <c r="P17" s="146">
        <f t="shared" si="4"/>
        <v>21444.85</v>
      </c>
      <c r="Q17" s="145">
        <f t="shared" si="5"/>
        <v>21665.94</v>
      </c>
      <c r="R17" s="145">
        <f t="shared" si="6"/>
        <v>22329.21</v>
      </c>
    </row>
    <row r="18" s="146" customFormat="1" customHeight="1" spans="1:18">
      <c r="A18" s="155">
        <v>12</v>
      </c>
      <c r="B18" s="159" t="s">
        <v>60</v>
      </c>
      <c r="C18" s="159" t="s">
        <v>61</v>
      </c>
      <c r="D18" s="159" t="s">
        <v>62</v>
      </c>
      <c r="E18" s="156" t="s">
        <v>24</v>
      </c>
      <c r="F18" s="160" t="s">
        <v>25</v>
      </c>
      <c r="G18" s="159" t="s">
        <v>59</v>
      </c>
      <c r="H18" s="159" t="s">
        <v>59</v>
      </c>
      <c r="I18" s="165">
        <v>17777.78</v>
      </c>
      <c r="J18" s="165">
        <f t="shared" si="0"/>
        <v>8101.87</v>
      </c>
      <c r="K18" s="146">
        <v>95.81</v>
      </c>
      <c r="L18" s="146">
        <f t="shared" si="1"/>
        <v>574.86</v>
      </c>
      <c r="M18" s="146">
        <f t="shared" si="2"/>
        <v>670.67</v>
      </c>
      <c r="N18" s="146">
        <f t="shared" si="3"/>
        <v>958.1</v>
      </c>
      <c r="O18" s="146">
        <v>8717.81</v>
      </c>
      <c r="P18" s="146">
        <f t="shared" si="4"/>
        <v>9292.67</v>
      </c>
      <c r="Q18" s="145">
        <f t="shared" si="5"/>
        <v>9388.48</v>
      </c>
      <c r="R18" s="145">
        <f t="shared" si="6"/>
        <v>9675.91</v>
      </c>
    </row>
    <row r="19" s="146" customFormat="1" customHeight="1" spans="1:18">
      <c r="A19" s="155">
        <v>13</v>
      </c>
      <c r="B19" s="159" t="s">
        <v>63</v>
      </c>
      <c r="C19" s="159" t="s">
        <v>64</v>
      </c>
      <c r="D19" s="159" t="s">
        <v>65</v>
      </c>
      <c r="E19" s="156" t="s">
        <v>24</v>
      </c>
      <c r="F19" s="160" t="s">
        <v>25</v>
      </c>
      <c r="G19" s="159" t="s">
        <v>66</v>
      </c>
      <c r="H19" s="159" t="s">
        <v>66</v>
      </c>
      <c r="I19" s="165">
        <v>22222.22</v>
      </c>
      <c r="J19" s="165">
        <f t="shared" si="0"/>
        <v>10127.26</v>
      </c>
      <c r="K19" s="146">
        <v>119.76</v>
      </c>
      <c r="L19" s="146">
        <f t="shared" si="1"/>
        <v>718.56</v>
      </c>
      <c r="M19" s="146">
        <f t="shared" si="2"/>
        <v>838.32</v>
      </c>
      <c r="N19" s="146">
        <f t="shared" si="3"/>
        <v>1197.6</v>
      </c>
      <c r="O19" s="146">
        <v>10897.36</v>
      </c>
      <c r="P19" s="146">
        <f t="shared" si="4"/>
        <v>11615.92</v>
      </c>
      <c r="Q19" s="145">
        <f t="shared" si="5"/>
        <v>11735.68</v>
      </c>
      <c r="R19" s="145">
        <f t="shared" si="6"/>
        <v>12094.96</v>
      </c>
    </row>
    <row r="20" s="146" customFormat="1" customHeight="1" spans="1:18">
      <c r="A20" s="155">
        <v>14</v>
      </c>
      <c r="B20" s="159" t="s">
        <v>67</v>
      </c>
      <c r="C20" s="159" t="s">
        <v>68</v>
      </c>
      <c r="D20" s="159" t="s">
        <v>34</v>
      </c>
      <c r="E20" s="156" t="s">
        <v>24</v>
      </c>
      <c r="F20" s="160" t="s">
        <v>25</v>
      </c>
      <c r="G20" s="159" t="s">
        <v>69</v>
      </c>
      <c r="H20" s="159" t="s">
        <v>69</v>
      </c>
      <c r="I20" s="165">
        <v>11111.11</v>
      </c>
      <c r="J20" s="165">
        <f t="shared" si="0"/>
        <v>5123.38</v>
      </c>
      <c r="K20" s="146">
        <v>59.87</v>
      </c>
      <c r="L20" s="146">
        <f t="shared" si="1"/>
        <v>359.22</v>
      </c>
      <c r="M20" s="146">
        <f t="shared" si="2"/>
        <v>419.09</v>
      </c>
      <c r="N20" s="146">
        <f t="shared" si="3"/>
        <v>598.7</v>
      </c>
      <c r="O20" s="146">
        <v>5389.03</v>
      </c>
      <c r="P20" s="146">
        <f t="shared" si="4"/>
        <v>5748.25</v>
      </c>
      <c r="Q20" s="145">
        <f t="shared" si="5"/>
        <v>5808.12</v>
      </c>
      <c r="R20" s="145">
        <f t="shared" si="6"/>
        <v>5987.73</v>
      </c>
    </row>
    <row r="21" s="146" customFormat="1" customHeight="1" spans="1:18">
      <c r="A21" s="155">
        <v>15</v>
      </c>
      <c r="B21" s="159" t="s">
        <v>70</v>
      </c>
      <c r="C21" s="159" t="s">
        <v>71</v>
      </c>
      <c r="D21" s="159" t="s">
        <v>34</v>
      </c>
      <c r="E21" s="156" t="s">
        <v>24</v>
      </c>
      <c r="F21" s="160" t="s">
        <v>72</v>
      </c>
      <c r="G21" s="159" t="s">
        <v>73</v>
      </c>
      <c r="H21" s="159" t="s">
        <v>73</v>
      </c>
      <c r="I21" s="165">
        <v>4905.98</v>
      </c>
      <c r="J21" s="165">
        <f t="shared" si="0"/>
        <v>2288.42</v>
      </c>
      <c r="K21" s="146">
        <v>26.44</v>
      </c>
      <c r="L21" s="146">
        <f t="shared" si="1"/>
        <v>158.64</v>
      </c>
      <c r="M21" s="146">
        <f t="shared" si="2"/>
        <v>185.08</v>
      </c>
      <c r="N21" s="146">
        <f t="shared" si="3"/>
        <v>264.4</v>
      </c>
      <c r="O21" s="146">
        <v>2353.16</v>
      </c>
      <c r="P21" s="146">
        <f t="shared" si="4"/>
        <v>2511.8</v>
      </c>
      <c r="Q21" s="145">
        <f t="shared" si="5"/>
        <v>2538.24</v>
      </c>
      <c r="R21" s="145">
        <f t="shared" si="6"/>
        <v>2617.56</v>
      </c>
    </row>
    <row r="22" s="146" customFormat="1" customHeight="1" spans="1:18">
      <c r="A22" s="155">
        <v>16</v>
      </c>
      <c r="B22" s="159" t="s">
        <v>74</v>
      </c>
      <c r="C22" s="159" t="s">
        <v>75</v>
      </c>
      <c r="D22" s="159" t="s">
        <v>76</v>
      </c>
      <c r="E22" s="156" t="s">
        <v>24</v>
      </c>
      <c r="F22" s="160" t="s">
        <v>25</v>
      </c>
      <c r="G22" s="159" t="s">
        <v>77</v>
      </c>
      <c r="H22" s="159" t="s">
        <v>77</v>
      </c>
      <c r="I22" s="165">
        <v>22222.22</v>
      </c>
      <c r="J22" s="165">
        <f t="shared" si="0"/>
        <v>10366.77</v>
      </c>
      <c r="K22" s="146">
        <v>119.76</v>
      </c>
      <c r="L22" s="146">
        <f t="shared" si="1"/>
        <v>718.56</v>
      </c>
      <c r="M22" s="146">
        <f t="shared" si="2"/>
        <v>838.32</v>
      </c>
      <c r="N22" s="146">
        <f t="shared" si="3"/>
        <v>1197.6</v>
      </c>
      <c r="O22" s="146">
        <v>10657.85</v>
      </c>
      <c r="P22" s="146">
        <f t="shared" si="4"/>
        <v>11376.41</v>
      </c>
      <c r="Q22" s="145">
        <f t="shared" si="5"/>
        <v>11496.17</v>
      </c>
      <c r="R22" s="145">
        <f t="shared" si="6"/>
        <v>11855.45</v>
      </c>
    </row>
    <row r="23" s="146" customFormat="1" customHeight="1" spans="1:18">
      <c r="A23" s="155">
        <v>17</v>
      </c>
      <c r="B23" s="159" t="s">
        <v>78</v>
      </c>
      <c r="C23" s="159" t="s">
        <v>79</v>
      </c>
      <c r="D23" s="159" t="s">
        <v>80</v>
      </c>
      <c r="E23" s="156" t="s">
        <v>24</v>
      </c>
      <c r="F23" s="160" t="s">
        <v>30</v>
      </c>
      <c r="G23" s="159" t="s">
        <v>77</v>
      </c>
      <c r="H23" s="159" t="s">
        <v>77</v>
      </c>
      <c r="I23" s="165">
        <v>42735.04</v>
      </c>
      <c r="J23" s="165">
        <f t="shared" si="0"/>
        <v>19935.89</v>
      </c>
      <c r="K23" s="146">
        <v>230.3</v>
      </c>
      <c r="L23" s="146">
        <f t="shared" si="1"/>
        <v>1381.8</v>
      </c>
      <c r="M23" s="146">
        <f t="shared" si="2"/>
        <v>1612.1</v>
      </c>
      <c r="N23" s="146">
        <f t="shared" si="3"/>
        <v>2303</v>
      </c>
      <c r="O23" s="146">
        <v>20496.15</v>
      </c>
      <c r="P23" s="146">
        <f t="shared" si="4"/>
        <v>21877.95</v>
      </c>
      <c r="Q23" s="145">
        <f t="shared" si="5"/>
        <v>22108.25</v>
      </c>
      <c r="R23" s="145">
        <f t="shared" si="6"/>
        <v>22799.15</v>
      </c>
    </row>
    <row r="24" s="146" customFormat="1" customHeight="1" spans="1:18">
      <c r="A24" s="155">
        <v>18</v>
      </c>
      <c r="B24" s="159" t="s">
        <v>81</v>
      </c>
      <c r="C24" s="159" t="s">
        <v>82</v>
      </c>
      <c r="D24" s="159" t="s">
        <v>83</v>
      </c>
      <c r="E24" s="156" t="s">
        <v>24</v>
      </c>
      <c r="F24" s="160" t="s">
        <v>25</v>
      </c>
      <c r="G24" s="159" t="s">
        <v>77</v>
      </c>
      <c r="H24" s="159" t="s">
        <v>77</v>
      </c>
      <c r="I24" s="165">
        <v>22222.22</v>
      </c>
      <c r="J24" s="165">
        <f t="shared" si="0"/>
        <v>10366.77</v>
      </c>
      <c r="K24" s="146">
        <v>119.76</v>
      </c>
      <c r="L24" s="146">
        <f t="shared" si="1"/>
        <v>718.56</v>
      </c>
      <c r="M24" s="146">
        <f t="shared" si="2"/>
        <v>838.32</v>
      </c>
      <c r="N24" s="146">
        <f t="shared" si="3"/>
        <v>1197.6</v>
      </c>
      <c r="O24" s="146">
        <v>10657.85</v>
      </c>
      <c r="P24" s="146">
        <f t="shared" si="4"/>
        <v>11376.41</v>
      </c>
      <c r="Q24" s="145">
        <f t="shared" si="5"/>
        <v>11496.17</v>
      </c>
      <c r="R24" s="145">
        <f t="shared" si="6"/>
        <v>11855.45</v>
      </c>
    </row>
    <row r="25" s="146" customFormat="1" customHeight="1" spans="1:18">
      <c r="A25" s="155">
        <v>19</v>
      </c>
      <c r="B25" s="159" t="s">
        <v>84</v>
      </c>
      <c r="C25" s="159" t="s">
        <v>85</v>
      </c>
      <c r="D25" s="159" t="s">
        <v>86</v>
      </c>
      <c r="E25" s="156" t="s">
        <v>24</v>
      </c>
      <c r="F25" s="160" t="s">
        <v>30</v>
      </c>
      <c r="G25" s="159" t="s">
        <v>77</v>
      </c>
      <c r="H25" s="159" t="s">
        <v>77</v>
      </c>
      <c r="I25" s="165">
        <v>285470.08</v>
      </c>
      <c r="J25" s="165">
        <f t="shared" si="0"/>
        <v>133171.61</v>
      </c>
      <c r="K25" s="146">
        <v>1538.37</v>
      </c>
      <c r="L25" s="146">
        <f t="shared" si="1"/>
        <v>9230.22</v>
      </c>
      <c r="M25" s="146">
        <f t="shared" si="2"/>
        <v>10768.59</v>
      </c>
      <c r="N25" s="146">
        <f t="shared" si="3"/>
        <v>15383.7</v>
      </c>
      <c r="O25" s="146">
        <v>136914.77</v>
      </c>
      <c r="P25" s="146">
        <f t="shared" si="4"/>
        <v>146144.99</v>
      </c>
      <c r="Q25" s="145">
        <f t="shared" si="5"/>
        <v>147683.36</v>
      </c>
      <c r="R25" s="145">
        <f t="shared" si="6"/>
        <v>152298.47</v>
      </c>
    </row>
    <row r="26" s="146" customFormat="1" customHeight="1" spans="1:18">
      <c r="A26" s="155">
        <v>20</v>
      </c>
      <c r="B26" s="159" t="s">
        <v>87</v>
      </c>
      <c r="C26" s="159" t="s">
        <v>88</v>
      </c>
      <c r="D26" s="159" t="s">
        <v>89</v>
      </c>
      <c r="E26" s="156" t="s">
        <v>24</v>
      </c>
      <c r="F26" s="160" t="s">
        <v>30</v>
      </c>
      <c r="G26" s="159" t="s">
        <v>77</v>
      </c>
      <c r="H26" s="159" t="s">
        <v>77</v>
      </c>
      <c r="I26" s="165">
        <v>400000</v>
      </c>
      <c r="J26" s="165">
        <f t="shared" si="0"/>
        <v>186599.9</v>
      </c>
      <c r="K26" s="146">
        <v>2155.56</v>
      </c>
      <c r="L26" s="146">
        <f t="shared" si="1"/>
        <v>12933.36</v>
      </c>
      <c r="M26" s="146">
        <f t="shared" si="2"/>
        <v>15088.92</v>
      </c>
      <c r="N26" s="146">
        <f t="shared" si="3"/>
        <v>21555.6</v>
      </c>
      <c r="O26" s="146">
        <v>191844.5</v>
      </c>
      <c r="P26" s="146">
        <f t="shared" si="4"/>
        <v>204777.86</v>
      </c>
      <c r="Q26" s="145">
        <f t="shared" si="5"/>
        <v>206933.42</v>
      </c>
      <c r="R26" s="145">
        <f t="shared" si="6"/>
        <v>213400.1</v>
      </c>
    </row>
    <row r="27" s="146" customFormat="1" customHeight="1" spans="1:18">
      <c r="A27" s="155">
        <v>21</v>
      </c>
      <c r="B27" s="159" t="s">
        <v>90</v>
      </c>
      <c r="C27" s="159" t="s">
        <v>91</v>
      </c>
      <c r="D27" s="159" t="s">
        <v>92</v>
      </c>
      <c r="E27" s="156" t="s">
        <v>24</v>
      </c>
      <c r="F27" s="160" t="s">
        <v>25</v>
      </c>
      <c r="G27" s="159" t="s">
        <v>93</v>
      </c>
      <c r="H27" s="159" t="s">
        <v>93</v>
      </c>
      <c r="I27" s="165">
        <v>20512.82</v>
      </c>
      <c r="J27" s="165">
        <f t="shared" si="0"/>
        <v>9900.98</v>
      </c>
      <c r="K27" s="146">
        <v>110.54</v>
      </c>
      <c r="L27" s="146">
        <f t="shared" si="1"/>
        <v>663.24</v>
      </c>
      <c r="M27" s="146">
        <f t="shared" si="2"/>
        <v>773.78</v>
      </c>
      <c r="N27" s="146">
        <f t="shared" si="3"/>
        <v>1105.4</v>
      </c>
      <c r="O27" s="146">
        <v>9506.44</v>
      </c>
      <c r="P27" s="146">
        <f t="shared" si="4"/>
        <v>10169.68</v>
      </c>
      <c r="Q27" s="145">
        <f t="shared" si="5"/>
        <v>10280.22</v>
      </c>
      <c r="R27" s="145">
        <f t="shared" si="6"/>
        <v>10611.84</v>
      </c>
    </row>
    <row r="28" s="146" customFormat="1" customHeight="1" spans="1:18">
      <c r="A28" s="155">
        <v>22</v>
      </c>
      <c r="B28" s="159" t="s">
        <v>94</v>
      </c>
      <c r="C28" s="159" t="s">
        <v>95</v>
      </c>
      <c r="D28" s="159" t="s">
        <v>92</v>
      </c>
      <c r="E28" s="156" t="s">
        <v>24</v>
      </c>
      <c r="F28" s="160" t="s">
        <v>25</v>
      </c>
      <c r="G28" s="159" t="s">
        <v>93</v>
      </c>
      <c r="H28" s="159" t="s">
        <v>93</v>
      </c>
      <c r="I28" s="165">
        <v>20512.82</v>
      </c>
      <c r="J28" s="165">
        <f t="shared" si="0"/>
        <v>9900.98</v>
      </c>
      <c r="K28" s="146">
        <v>110.54</v>
      </c>
      <c r="L28" s="146">
        <f t="shared" si="1"/>
        <v>663.24</v>
      </c>
      <c r="M28" s="146">
        <f t="shared" si="2"/>
        <v>773.78</v>
      </c>
      <c r="N28" s="146">
        <f t="shared" si="3"/>
        <v>1105.4</v>
      </c>
      <c r="O28" s="146">
        <v>9506.44</v>
      </c>
      <c r="P28" s="146">
        <f t="shared" si="4"/>
        <v>10169.68</v>
      </c>
      <c r="Q28" s="145">
        <f t="shared" si="5"/>
        <v>10280.22</v>
      </c>
      <c r="R28" s="145">
        <f t="shared" si="6"/>
        <v>10611.84</v>
      </c>
    </row>
    <row r="29" s="146" customFormat="1" customHeight="1" spans="1:18">
      <c r="A29" s="155">
        <v>23</v>
      </c>
      <c r="B29" s="159" t="s">
        <v>96</v>
      </c>
      <c r="C29" s="159" t="s">
        <v>97</v>
      </c>
      <c r="D29" s="159" t="s">
        <v>92</v>
      </c>
      <c r="E29" s="156" t="s">
        <v>24</v>
      </c>
      <c r="F29" s="160" t="s">
        <v>25</v>
      </c>
      <c r="G29" s="159" t="s">
        <v>93</v>
      </c>
      <c r="H29" s="159" t="s">
        <v>93</v>
      </c>
      <c r="I29" s="165">
        <v>23931.62</v>
      </c>
      <c r="J29" s="165">
        <f t="shared" si="0"/>
        <v>11551.06</v>
      </c>
      <c r="K29" s="146">
        <v>128.96</v>
      </c>
      <c r="L29" s="146">
        <f t="shared" si="1"/>
        <v>773.76</v>
      </c>
      <c r="M29" s="146">
        <f t="shared" si="2"/>
        <v>902.72</v>
      </c>
      <c r="N29" s="146">
        <f t="shared" si="3"/>
        <v>1289.6</v>
      </c>
      <c r="O29" s="146">
        <v>11090.96</v>
      </c>
      <c r="P29" s="146">
        <f t="shared" si="4"/>
        <v>11864.72</v>
      </c>
      <c r="Q29" s="145">
        <f t="shared" si="5"/>
        <v>11993.68</v>
      </c>
      <c r="R29" s="145">
        <f t="shared" si="6"/>
        <v>12380.56</v>
      </c>
    </row>
    <row r="30" s="146" customFormat="1" customHeight="1" spans="1:18">
      <c r="A30" s="155">
        <v>24</v>
      </c>
      <c r="B30" s="159" t="s">
        <v>98</v>
      </c>
      <c r="C30" s="159" t="s">
        <v>99</v>
      </c>
      <c r="D30" s="159" t="s">
        <v>100</v>
      </c>
      <c r="E30" s="156" t="s">
        <v>24</v>
      </c>
      <c r="F30" s="160" t="s">
        <v>25</v>
      </c>
      <c r="G30" s="159" t="s">
        <v>93</v>
      </c>
      <c r="H30" s="159" t="s">
        <v>93</v>
      </c>
      <c r="I30" s="165">
        <v>106837.6</v>
      </c>
      <c r="J30" s="165">
        <f t="shared" si="0"/>
        <v>51566.92</v>
      </c>
      <c r="K30" s="146">
        <v>575.73</v>
      </c>
      <c r="L30" s="146">
        <f t="shared" si="1"/>
        <v>3454.38</v>
      </c>
      <c r="M30" s="146">
        <f t="shared" si="2"/>
        <v>4030.11</v>
      </c>
      <c r="N30" s="146">
        <f t="shared" si="3"/>
        <v>5757.3</v>
      </c>
      <c r="O30" s="146">
        <v>49513.38</v>
      </c>
      <c r="P30" s="146">
        <f t="shared" si="4"/>
        <v>52967.76</v>
      </c>
      <c r="Q30" s="145">
        <f t="shared" si="5"/>
        <v>53543.49</v>
      </c>
      <c r="R30" s="145">
        <f t="shared" si="6"/>
        <v>55270.68</v>
      </c>
    </row>
    <row r="31" s="146" customFormat="1" customHeight="1" spans="1:18">
      <c r="A31" s="155">
        <v>25</v>
      </c>
      <c r="B31" s="159" t="s">
        <v>101</v>
      </c>
      <c r="C31" s="159" t="s">
        <v>102</v>
      </c>
      <c r="D31" s="159" t="s">
        <v>34</v>
      </c>
      <c r="E31" s="156" t="s">
        <v>24</v>
      </c>
      <c r="F31" s="160" t="s">
        <v>103</v>
      </c>
      <c r="G31" s="159" t="s">
        <v>93</v>
      </c>
      <c r="H31" s="159" t="s">
        <v>93</v>
      </c>
      <c r="I31" s="165">
        <v>29059.83</v>
      </c>
      <c r="J31" s="165">
        <f t="shared" si="0"/>
        <v>14026.23</v>
      </c>
      <c r="K31" s="146">
        <v>156.6</v>
      </c>
      <c r="L31" s="146">
        <f t="shared" si="1"/>
        <v>939.6</v>
      </c>
      <c r="M31" s="146">
        <f t="shared" si="2"/>
        <v>1096.2</v>
      </c>
      <c r="N31" s="146">
        <f t="shared" si="3"/>
        <v>1566</v>
      </c>
      <c r="O31" s="146">
        <v>13467.6</v>
      </c>
      <c r="P31" s="146">
        <f t="shared" si="4"/>
        <v>14407.2</v>
      </c>
      <c r="Q31" s="145">
        <f t="shared" si="5"/>
        <v>14563.8</v>
      </c>
      <c r="R31" s="145">
        <f t="shared" si="6"/>
        <v>15033.6</v>
      </c>
    </row>
    <row r="32" s="146" customFormat="1" customHeight="1" spans="1:18">
      <c r="A32" s="155">
        <v>26</v>
      </c>
      <c r="B32" s="159" t="s">
        <v>104</v>
      </c>
      <c r="C32" s="159" t="s">
        <v>105</v>
      </c>
      <c r="D32" s="159" t="s">
        <v>34</v>
      </c>
      <c r="E32" s="156" t="s">
        <v>24</v>
      </c>
      <c r="F32" s="160" t="s">
        <v>103</v>
      </c>
      <c r="G32" s="159" t="s">
        <v>93</v>
      </c>
      <c r="H32" s="159" t="s">
        <v>93</v>
      </c>
      <c r="I32" s="165">
        <v>3418.8</v>
      </c>
      <c r="J32" s="165">
        <f t="shared" si="0"/>
        <v>1650.31</v>
      </c>
      <c r="K32" s="146">
        <v>18.42</v>
      </c>
      <c r="L32" s="146">
        <f t="shared" si="1"/>
        <v>110.52</v>
      </c>
      <c r="M32" s="146">
        <f t="shared" si="2"/>
        <v>128.94</v>
      </c>
      <c r="N32" s="146">
        <f t="shared" si="3"/>
        <v>184.2</v>
      </c>
      <c r="O32" s="146">
        <v>1584.29</v>
      </c>
      <c r="P32" s="146">
        <f t="shared" si="4"/>
        <v>1694.81</v>
      </c>
      <c r="Q32" s="145">
        <f t="shared" si="5"/>
        <v>1713.23</v>
      </c>
      <c r="R32" s="145">
        <f t="shared" si="6"/>
        <v>1768.49</v>
      </c>
    </row>
    <row r="33" s="146" customFormat="1" customHeight="1" spans="1:18">
      <c r="A33" s="155">
        <v>27</v>
      </c>
      <c r="B33" s="159" t="s">
        <v>106</v>
      </c>
      <c r="C33" s="159" t="s">
        <v>107</v>
      </c>
      <c r="D33" s="159" t="s">
        <v>108</v>
      </c>
      <c r="E33" s="156" t="s">
        <v>24</v>
      </c>
      <c r="F33" s="160" t="s">
        <v>109</v>
      </c>
      <c r="G33" s="159" t="s">
        <v>93</v>
      </c>
      <c r="H33" s="159" t="s">
        <v>93</v>
      </c>
      <c r="I33" s="165">
        <v>38461.54</v>
      </c>
      <c r="J33" s="165">
        <f t="shared" si="0"/>
        <v>18564.16</v>
      </c>
      <c r="K33" s="146">
        <v>207.26</v>
      </c>
      <c r="L33" s="146">
        <f t="shared" si="1"/>
        <v>1243.56</v>
      </c>
      <c r="M33" s="146">
        <f t="shared" si="2"/>
        <v>1450.82</v>
      </c>
      <c r="N33" s="146">
        <f t="shared" si="3"/>
        <v>2072.6</v>
      </c>
      <c r="O33" s="146">
        <v>17824.78</v>
      </c>
      <c r="P33" s="146">
        <f t="shared" si="4"/>
        <v>19068.34</v>
      </c>
      <c r="Q33" s="145">
        <f t="shared" si="5"/>
        <v>19275.6</v>
      </c>
      <c r="R33" s="145">
        <f t="shared" si="6"/>
        <v>19897.38</v>
      </c>
    </row>
    <row r="34" s="146" customFormat="1" customHeight="1" spans="1:18">
      <c r="A34" s="155">
        <v>28</v>
      </c>
      <c r="B34" s="159" t="s">
        <v>110</v>
      </c>
      <c r="C34" s="159" t="s">
        <v>111</v>
      </c>
      <c r="D34" s="159" t="s">
        <v>112</v>
      </c>
      <c r="E34" s="156" t="s">
        <v>24</v>
      </c>
      <c r="F34" s="160" t="s">
        <v>25</v>
      </c>
      <c r="G34" s="159" t="s">
        <v>93</v>
      </c>
      <c r="H34" s="159" t="s">
        <v>93</v>
      </c>
      <c r="I34" s="165">
        <v>47008.55</v>
      </c>
      <c r="J34" s="165">
        <f t="shared" si="0"/>
        <v>22689.61</v>
      </c>
      <c r="K34" s="146">
        <v>253.32</v>
      </c>
      <c r="L34" s="146">
        <f t="shared" si="1"/>
        <v>1519.92</v>
      </c>
      <c r="M34" s="146">
        <f t="shared" si="2"/>
        <v>1773.24</v>
      </c>
      <c r="N34" s="146">
        <f t="shared" si="3"/>
        <v>2533.2</v>
      </c>
      <c r="O34" s="146">
        <v>21785.74</v>
      </c>
      <c r="P34" s="146">
        <f t="shared" si="4"/>
        <v>23305.66</v>
      </c>
      <c r="Q34" s="145">
        <f t="shared" si="5"/>
        <v>23558.98</v>
      </c>
      <c r="R34" s="145">
        <f t="shared" si="6"/>
        <v>24318.94</v>
      </c>
    </row>
    <row r="35" s="146" customFormat="1" customHeight="1" spans="1:18">
      <c r="A35" s="155">
        <v>29</v>
      </c>
      <c r="B35" s="159" t="s">
        <v>113</v>
      </c>
      <c r="C35" s="159" t="s">
        <v>114</v>
      </c>
      <c r="D35" s="159" t="s">
        <v>115</v>
      </c>
      <c r="E35" s="156" t="s">
        <v>24</v>
      </c>
      <c r="F35" s="160" t="s">
        <v>25</v>
      </c>
      <c r="G35" s="159" t="s">
        <v>116</v>
      </c>
      <c r="H35" s="159" t="s">
        <v>116</v>
      </c>
      <c r="I35" s="165">
        <v>168461.52</v>
      </c>
      <c r="J35" s="165">
        <f t="shared" si="0"/>
        <v>84942.08</v>
      </c>
      <c r="K35" s="146">
        <v>907.82</v>
      </c>
      <c r="L35" s="146">
        <f t="shared" si="1"/>
        <v>5446.92</v>
      </c>
      <c r="M35" s="146">
        <f t="shared" si="2"/>
        <v>6354.74</v>
      </c>
      <c r="N35" s="146">
        <f t="shared" si="3"/>
        <v>9078.2</v>
      </c>
      <c r="O35" s="146">
        <v>74441.24</v>
      </c>
      <c r="P35" s="146">
        <f t="shared" si="4"/>
        <v>79888.16</v>
      </c>
      <c r="Q35" s="145">
        <f t="shared" si="5"/>
        <v>80795.98</v>
      </c>
      <c r="R35" s="145">
        <f t="shared" si="6"/>
        <v>83519.44</v>
      </c>
    </row>
    <row r="36" s="146" customFormat="1" customHeight="1" spans="1:18">
      <c r="A36" s="155">
        <v>30</v>
      </c>
      <c r="B36" s="159" t="s">
        <v>117</v>
      </c>
      <c r="C36" s="159" t="s">
        <v>118</v>
      </c>
      <c r="D36" s="159" t="s">
        <v>34</v>
      </c>
      <c r="E36" s="156" t="s">
        <v>24</v>
      </c>
      <c r="F36" s="160" t="s">
        <v>25</v>
      </c>
      <c r="G36" s="159" t="s">
        <v>119</v>
      </c>
      <c r="H36" s="159" t="s">
        <v>119</v>
      </c>
      <c r="I36" s="165">
        <v>225726.57</v>
      </c>
      <c r="J36" s="165">
        <f t="shared" si="0"/>
        <v>115032.68</v>
      </c>
      <c r="K36" s="146">
        <v>1216.42</v>
      </c>
      <c r="L36" s="146">
        <f t="shared" si="1"/>
        <v>7298.52</v>
      </c>
      <c r="M36" s="146">
        <f t="shared" si="2"/>
        <v>8514.94</v>
      </c>
      <c r="N36" s="146">
        <f t="shared" si="3"/>
        <v>12164.2</v>
      </c>
      <c r="O36" s="146">
        <v>98529.69</v>
      </c>
      <c r="P36" s="146">
        <f t="shared" si="4"/>
        <v>105828.21</v>
      </c>
      <c r="Q36" s="145">
        <f t="shared" si="5"/>
        <v>107044.63</v>
      </c>
      <c r="R36" s="145">
        <f t="shared" si="6"/>
        <v>110693.89</v>
      </c>
    </row>
    <row r="37" s="146" customFormat="1" customHeight="1" spans="1:18">
      <c r="A37" s="155">
        <v>31</v>
      </c>
      <c r="B37" s="159" t="s">
        <v>120</v>
      </c>
      <c r="C37" s="159" t="s">
        <v>121</v>
      </c>
      <c r="D37" s="159" t="s">
        <v>122</v>
      </c>
      <c r="E37" s="156" t="s">
        <v>24</v>
      </c>
      <c r="F37" s="160" t="s">
        <v>25</v>
      </c>
      <c r="G37" s="159" t="s">
        <v>123</v>
      </c>
      <c r="H37" s="159" t="s">
        <v>123</v>
      </c>
      <c r="I37" s="165">
        <v>8547.01</v>
      </c>
      <c r="J37" s="165">
        <f t="shared" si="0"/>
        <v>4401.61</v>
      </c>
      <c r="K37" s="146">
        <v>46.06</v>
      </c>
      <c r="L37" s="146">
        <f t="shared" si="1"/>
        <v>276.36</v>
      </c>
      <c r="M37" s="146">
        <f t="shared" si="2"/>
        <v>322.42</v>
      </c>
      <c r="N37" s="146">
        <f t="shared" si="3"/>
        <v>460.6</v>
      </c>
      <c r="O37" s="146">
        <v>3684.8</v>
      </c>
      <c r="P37" s="146">
        <f t="shared" si="4"/>
        <v>3961.16</v>
      </c>
      <c r="Q37" s="145">
        <f t="shared" si="5"/>
        <v>4007.22</v>
      </c>
      <c r="R37" s="145">
        <f t="shared" si="6"/>
        <v>4145.4</v>
      </c>
    </row>
    <row r="38" s="146" customFormat="1" customHeight="1" spans="1:18">
      <c r="A38" s="155">
        <v>32</v>
      </c>
      <c r="B38" s="159" t="s">
        <v>124</v>
      </c>
      <c r="C38" s="159" t="s">
        <v>125</v>
      </c>
      <c r="D38" s="159" t="s">
        <v>126</v>
      </c>
      <c r="E38" s="156" t="s">
        <v>24</v>
      </c>
      <c r="F38" s="160" t="s">
        <v>25</v>
      </c>
      <c r="G38" s="159" t="s">
        <v>127</v>
      </c>
      <c r="H38" s="159" t="s">
        <v>127</v>
      </c>
      <c r="I38" s="165">
        <v>29914.53</v>
      </c>
      <c r="J38" s="165">
        <f t="shared" si="0"/>
        <v>15567.04</v>
      </c>
      <c r="K38" s="146">
        <v>161.21</v>
      </c>
      <c r="L38" s="146">
        <f t="shared" si="1"/>
        <v>967.26</v>
      </c>
      <c r="M38" s="146">
        <f t="shared" si="2"/>
        <v>1128.47</v>
      </c>
      <c r="N38" s="146">
        <f t="shared" si="3"/>
        <v>1612.1</v>
      </c>
      <c r="O38" s="146">
        <v>12735.39</v>
      </c>
      <c r="P38" s="146">
        <f t="shared" si="4"/>
        <v>13702.65</v>
      </c>
      <c r="Q38" s="145">
        <f t="shared" si="5"/>
        <v>13863.86</v>
      </c>
      <c r="R38" s="145">
        <f t="shared" si="6"/>
        <v>14347.49</v>
      </c>
    </row>
    <row r="39" s="145" customFormat="1" customHeight="1" spans="1:18">
      <c r="A39" s="155">
        <v>33</v>
      </c>
      <c r="B39" s="159" t="s">
        <v>128</v>
      </c>
      <c r="C39" s="159" t="s">
        <v>129</v>
      </c>
      <c r="D39" s="159" t="s">
        <v>34</v>
      </c>
      <c r="E39" s="156" t="s">
        <v>24</v>
      </c>
      <c r="F39" s="160" t="s">
        <v>25</v>
      </c>
      <c r="G39" s="159" t="s">
        <v>130</v>
      </c>
      <c r="H39" s="159" t="s">
        <v>130</v>
      </c>
      <c r="I39" s="165">
        <v>35897.44</v>
      </c>
      <c r="J39" s="165">
        <f t="shared" ref="J39:J70" si="7">I39-R39</f>
        <v>19067.29</v>
      </c>
      <c r="K39" s="145">
        <v>193.45</v>
      </c>
      <c r="L39" s="146">
        <f t="shared" ref="L39:L70" si="8">K39*6</f>
        <v>1160.7</v>
      </c>
      <c r="M39" s="146">
        <f t="shared" ref="M39:M73" si="9">K39*7</f>
        <v>1354.15</v>
      </c>
      <c r="N39" s="146">
        <f t="shared" ref="N39:N72" si="10">K39*10</f>
        <v>1934.5</v>
      </c>
      <c r="O39" s="145">
        <v>14895.65</v>
      </c>
      <c r="P39" s="146">
        <f t="shared" ref="P39:P70" si="11">O39+L39</f>
        <v>16056.35</v>
      </c>
      <c r="Q39" s="145">
        <f t="shared" ref="Q39:Q73" si="12">O39+M39</f>
        <v>16249.8</v>
      </c>
      <c r="R39" s="145">
        <f t="shared" ref="R39:R73" si="13">O39+N39</f>
        <v>16830.15</v>
      </c>
    </row>
    <row r="40" s="145" customFormat="1" customHeight="1" spans="1:18">
      <c r="A40" s="155">
        <v>34</v>
      </c>
      <c r="B40" s="159" t="s">
        <v>131</v>
      </c>
      <c r="C40" s="159" t="s">
        <v>132</v>
      </c>
      <c r="D40" s="159" t="s">
        <v>34</v>
      </c>
      <c r="E40" s="156" t="s">
        <v>24</v>
      </c>
      <c r="F40" s="160" t="s">
        <v>25</v>
      </c>
      <c r="G40" s="159" t="s">
        <v>130</v>
      </c>
      <c r="H40" s="159" t="s">
        <v>130</v>
      </c>
      <c r="I40" s="165">
        <v>29914.53</v>
      </c>
      <c r="J40" s="165">
        <f t="shared" si="7"/>
        <v>15889.45</v>
      </c>
      <c r="K40" s="145">
        <v>161.21</v>
      </c>
      <c r="L40" s="146">
        <f t="shared" si="8"/>
        <v>967.26</v>
      </c>
      <c r="M40" s="146">
        <f t="shared" si="9"/>
        <v>1128.47</v>
      </c>
      <c r="N40" s="146">
        <f t="shared" si="10"/>
        <v>1612.1</v>
      </c>
      <c r="O40" s="145">
        <v>12412.98</v>
      </c>
      <c r="P40" s="146">
        <f t="shared" si="11"/>
        <v>13380.24</v>
      </c>
      <c r="Q40" s="145">
        <f t="shared" si="12"/>
        <v>13541.45</v>
      </c>
      <c r="R40" s="145">
        <f t="shared" si="13"/>
        <v>14025.08</v>
      </c>
    </row>
    <row r="41" s="145" customFormat="1" customHeight="1" spans="1:18">
      <c r="A41" s="155">
        <v>35</v>
      </c>
      <c r="B41" s="159" t="s">
        <v>133</v>
      </c>
      <c r="C41" s="159" t="s">
        <v>134</v>
      </c>
      <c r="D41" s="159" t="s">
        <v>34</v>
      </c>
      <c r="E41" s="156" t="s">
        <v>24</v>
      </c>
      <c r="F41" s="160" t="s">
        <v>25</v>
      </c>
      <c r="G41" s="159" t="s">
        <v>130</v>
      </c>
      <c r="H41" s="159" t="s">
        <v>130</v>
      </c>
      <c r="I41" s="165">
        <v>12820.51</v>
      </c>
      <c r="J41" s="165">
        <f t="shared" si="7"/>
        <v>6809.68</v>
      </c>
      <c r="K41" s="145">
        <v>69.09</v>
      </c>
      <c r="L41" s="146">
        <f t="shared" si="8"/>
        <v>414.54</v>
      </c>
      <c r="M41" s="146">
        <f t="shared" si="9"/>
        <v>483.63</v>
      </c>
      <c r="N41" s="146">
        <f t="shared" si="10"/>
        <v>690.9</v>
      </c>
      <c r="O41" s="145">
        <v>5319.93</v>
      </c>
      <c r="P41" s="146">
        <f t="shared" si="11"/>
        <v>5734.47</v>
      </c>
      <c r="Q41" s="145">
        <f t="shared" si="12"/>
        <v>5803.56</v>
      </c>
      <c r="R41" s="145">
        <f t="shared" si="13"/>
        <v>6010.83</v>
      </c>
    </row>
    <row r="42" s="145" customFormat="1" customHeight="1" spans="1:18">
      <c r="A42" s="155">
        <v>36</v>
      </c>
      <c r="B42" s="159" t="s">
        <v>135</v>
      </c>
      <c r="C42" s="159" t="s">
        <v>136</v>
      </c>
      <c r="D42" s="159" t="s">
        <v>34</v>
      </c>
      <c r="E42" s="156" t="s">
        <v>24</v>
      </c>
      <c r="F42" s="160" t="s">
        <v>25</v>
      </c>
      <c r="G42" s="159" t="s">
        <v>130</v>
      </c>
      <c r="H42" s="159" t="s">
        <v>130</v>
      </c>
      <c r="I42" s="165">
        <v>16239.32</v>
      </c>
      <c r="J42" s="165">
        <f t="shared" si="7"/>
        <v>8625.95</v>
      </c>
      <c r="K42" s="145">
        <v>87.51</v>
      </c>
      <c r="L42" s="146">
        <f t="shared" si="8"/>
        <v>525.06</v>
      </c>
      <c r="M42" s="146">
        <f t="shared" si="9"/>
        <v>612.57</v>
      </c>
      <c r="N42" s="146">
        <f t="shared" si="10"/>
        <v>875.1</v>
      </c>
      <c r="O42" s="145">
        <v>6738.27</v>
      </c>
      <c r="P42" s="146">
        <f t="shared" si="11"/>
        <v>7263.33</v>
      </c>
      <c r="Q42" s="145">
        <f t="shared" si="12"/>
        <v>7350.84</v>
      </c>
      <c r="R42" s="145">
        <f t="shared" si="13"/>
        <v>7613.37</v>
      </c>
    </row>
    <row r="43" s="145" customFormat="1" customHeight="1" spans="1:18">
      <c r="A43" s="155">
        <v>37</v>
      </c>
      <c r="B43" s="159" t="s">
        <v>137</v>
      </c>
      <c r="C43" s="159" t="s">
        <v>138</v>
      </c>
      <c r="D43" s="159" t="s">
        <v>34</v>
      </c>
      <c r="E43" s="156" t="s">
        <v>24</v>
      </c>
      <c r="F43" s="160" t="s">
        <v>25</v>
      </c>
      <c r="G43" s="159" t="s">
        <v>130</v>
      </c>
      <c r="H43" s="159" t="s">
        <v>130</v>
      </c>
      <c r="I43" s="165">
        <v>13675.21</v>
      </c>
      <c r="J43" s="165">
        <f t="shared" si="7"/>
        <v>7263.84</v>
      </c>
      <c r="K43" s="145">
        <v>73.7</v>
      </c>
      <c r="L43" s="146">
        <f t="shared" si="8"/>
        <v>442.2</v>
      </c>
      <c r="M43" s="146">
        <f t="shared" si="9"/>
        <v>515.9</v>
      </c>
      <c r="N43" s="146">
        <f t="shared" si="10"/>
        <v>737</v>
      </c>
      <c r="O43" s="145">
        <v>5674.37</v>
      </c>
      <c r="P43" s="146">
        <f t="shared" si="11"/>
        <v>6116.57</v>
      </c>
      <c r="Q43" s="145">
        <f t="shared" si="12"/>
        <v>6190.27</v>
      </c>
      <c r="R43" s="145">
        <f t="shared" si="13"/>
        <v>6411.37</v>
      </c>
    </row>
    <row r="44" s="145" customFormat="1" customHeight="1" spans="1:18">
      <c r="A44" s="155">
        <v>38</v>
      </c>
      <c r="B44" s="159" t="s">
        <v>139</v>
      </c>
      <c r="C44" s="159" t="s">
        <v>140</v>
      </c>
      <c r="D44" s="159" t="s">
        <v>34</v>
      </c>
      <c r="E44" s="156" t="s">
        <v>24</v>
      </c>
      <c r="F44" s="160" t="s">
        <v>25</v>
      </c>
      <c r="G44" s="159" t="s">
        <v>130</v>
      </c>
      <c r="H44" s="159" t="s">
        <v>130</v>
      </c>
      <c r="I44" s="165">
        <v>3418.8</v>
      </c>
      <c r="J44" s="165">
        <f t="shared" si="7"/>
        <v>1816.03</v>
      </c>
      <c r="K44" s="145">
        <v>18.43</v>
      </c>
      <c r="L44" s="146">
        <f t="shared" si="8"/>
        <v>110.58</v>
      </c>
      <c r="M44" s="146">
        <f t="shared" si="9"/>
        <v>129.01</v>
      </c>
      <c r="N44" s="146">
        <f t="shared" si="10"/>
        <v>184.3</v>
      </c>
      <c r="O44" s="145">
        <v>1418.47</v>
      </c>
      <c r="P44" s="146">
        <f t="shared" si="11"/>
        <v>1529.05</v>
      </c>
      <c r="Q44" s="145">
        <f t="shared" si="12"/>
        <v>1547.48</v>
      </c>
      <c r="R44" s="145">
        <f t="shared" si="13"/>
        <v>1602.77</v>
      </c>
    </row>
    <row r="45" s="145" customFormat="1" customHeight="1" spans="1:18">
      <c r="A45" s="155">
        <v>39</v>
      </c>
      <c r="B45" s="159" t="s">
        <v>141</v>
      </c>
      <c r="C45" s="159" t="s">
        <v>142</v>
      </c>
      <c r="D45" s="159" t="s">
        <v>143</v>
      </c>
      <c r="E45" s="156" t="s">
        <v>24</v>
      </c>
      <c r="F45" s="160" t="s">
        <v>30</v>
      </c>
      <c r="G45" s="159" t="s">
        <v>144</v>
      </c>
      <c r="H45" s="159" t="s">
        <v>144</v>
      </c>
      <c r="I45" s="165">
        <v>4273.5</v>
      </c>
      <c r="J45" s="165">
        <f t="shared" si="7"/>
        <v>2292.92</v>
      </c>
      <c r="K45" s="145">
        <v>23.03</v>
      </c>
      <c r="L45" s="146">
        <f t="shared" si="8"/>
        <v>138.18</v>
      </c>
      <c r="M45" s="146">
        <f t="shared" si="9"/>
        <v>161.21</v>
      </c>
      <c r="N45" s="146">
        <f t="shared" si="10"/>
        <v>230.3</v>
      </c>
      <c r="O45" s="145">
        <v>1750.28</v>
      </c>
      <c r="P45" s="146">
        <f t="shared" si="11"/>
        <v>1888.46</v>
      </c>
      <c r="Q45" s="145">
        <f t="shared" si="12"/>
        <v>1911.49</v>
      </c>
      <c r="R45" s="145">
        <f t="shared" si="13"/>
        <v>1980.58</v>
      </c>
    </row>
    <row r="46" s="145" customFormat="1" customHeight="1" spans="1:18">
      <c r="A46" s="155">
        <v>40</v>
      </c>
      <c r="B46" s="159" t="s">
        <v>145</v>
      </c>
      <c r="C46" s="159" t="s">
        <v>146</v>
      </c>
      <c r="D46" s="159" t="s">
        <v>147</v>
      </c>
      <c r="E46" s="156" t="s">
        <v>24</v>
      </c>
      <c r="F46" s="160" t="s">
        <v>25</v>
      </c>
      <c r="G46" s="159" t="s">
        <v>148</v>
      </c>
      <c r="H46" s="159" t="s">
        <v>148</v>
      </c>
      <c r="I46" s="165">
        <v>92687.18</v>
      </c>
      <c r="J46" s="165">
        <f t="shared" si="7"/>
        <v>50730.86</v>
      </c>
      <c r="K46" s="145">
        <v>499.48</v>
      </c>
      <c r="L46" s="146">
        <f t="shared" si="8"/>
        <v>2996.88</v>
      </c>
      <c r="M46" s="146">
        <f t="shared" si="9"/>
        <v>3496.36</v>
      </c>
      <c r="N46" s="146">
        <f t="shared" si="10"/>
        <v>4994.8</v>
      </c>
      <c r="O46" s="145">
        <v>36961.52</v>
      </c>
      <c r="P46" s="146">
        <f t="shared" si="11"/>
        <v>39958.4</v>
      </c>
      <c r="Q46" s="145">
        <f t="shared" si="12"/>
        <v>40457.88</v>
      </c>
      <c r="R46" s="145">
        <f t="shared" si="13"/>
        <v>41956.32</v>
      </c>
    </row>
    <row r="47" s="145" customFormat="1" customHeight="1" spans="1:18">
      <c r="A47" s="155">
        <v>41</v>
      </c>
      <c r="B47" s="159" t="s">
        <v>149</v>
      </c>
      <c r="C47" s="159" t="s">
        <v>150</v>
      </c>
      <c r="D47" s="159" t="s">
        <v>151</v>
      </c>
      <c r="E47" s="156" t="s">
        <v>24</v>
      </c>
      <c r="F47" s="160" t="s">
        <v>25</v>
      </c>
      <c r="G47" s="159" t="s">
        <v>148</v>
      </c>
      <c r="H47" s="159" t="s">
        <v>148</v>
      </c>
      <c r="I47" s="165">
        <v>58119.66</v>
      </c>
      <c r="J47" s="165">
        <f t="shared" si="7"/>
        <v>18656.46</v>
      </c>
      <c r="K47" s="145">
        <v>469.8</v>
      </c>
      <c r="L47" s="146">
        <f t="shared" si="8"/>
        <v>2818.8</v>
      </c>
      <c r="M47" s="146">
        <f t="shared" si="9"/>
        <v>3288.6</v>
      </c>
      <c r="N47" s="146">
        <f t="shared" si="10"/>
        <v>4698</v>
      </c>
      <c r="O47" s="145">
        <v>34765.2</v>
      </c>
      <c r="P47" s="146">
        <f t="shared" si="11"/>
        <v>37584</v>
      </c>
      <c r="Q47" s="145">
        <f t="shared" si="12"/>
        <v>38053.8</v>
      </c>
      <c r="R47" s="145">
        <f t="shared" si="13"/>
        <v>39463.2</v>
      </c>
    </row>
    <row r="48" s="145" customFormat="1" customHeight="1" spans="1:18">
      <c r="A48" s="155">
        <v>42</v>
      </c>
      <c r="B48" s="159" t="s">
        <v>152</v>
      </c>
      <c r="C48" s="159" t="s">
        <v>153</v>
      </c>
      <c r="D48" s="159" t="s">
        <v>154</v>
      </c>
      <c r="E48" s="156" t="s">
        <v>24</v>
      </c>
      <c r="F48" s="160" t="s">
        <v>25</v>
      </c>
      <c r="G48" s="159" t="s">
        <v>148</v>
      </c>
      <c r="H48" s="159" t="s">
        <v>148</v>
      </c>
      <c r="I48" s="165">
        <v>30512.82</v>
      </c>
      <c r="J48" s="165">
        <f t="shared" si="7"/>
        <v>16700.7</v>
      </c>
      <c r="K48" s="145">
        <v>164.43</v>
      </c>
      <c r="L48" s="146">
        <f t="shared" si="8"/>
        <v>986.58</v>
      </c>
      <c r="M48" s="146">
        <f t="shared" si="9"/>
        <v>1151.01</v>
      </c>
      <c r="N48" s="146">
        <f t="shared" si="10"/>
        <v>1644.3</v>
      </c>
      <c r="O48" s="145">
        <v>12167.82</v>
      </c>
      <c r="P48" s="146">
        <f t="shared" si="11"/>
        <v>13154.4</v>
      </c>
      <c r="Q48" s="145">
        <f t="shared" si="12"/>
        <v>13318.83</v>
      </c>
      <c r="R48" s="145">
        <f t="shared" si="13"/>
        <v>13812.12</v>
      </c>
    </row>
    <row r="49" s="145" customFormat="1" customHeight="1" spans="1:18">
      <c r="A49" s="155">
        <v>43</v>
      </c>
      <c r="B49" s="159" t="s">
        <v>155</v>
      </c>
      <c r="C49" s="159" t="s">
        <v>156</v>
      </c>
      <c r="D49" s="159" t="s">
        <v>157</v>
      </c>
      <c r="E49" s="156" t="s">
        <v>24</v>
      </c>
      <c r="F49" s="160" t="s">
        <v>25</v>
      </c>
      <c r="G49" s="159" t="s">
        <v>148</v>
      </c>
      <c r="H49" s="159" t="s">
        <v>148</v>
      </c>
      <c r="I49" s="165">
        <v>36686.03</v>
      </c>
      <c r="J49" s="165">
        <f t="shared" si="7"/>
        <v>20079.35</v>
      </c>
      <c r="K49" s="145">
        <v>197.69</v>
      </c>
      <c r="L49" s="146">
        <f t="shared" si="8"/>
        <v>1186.14</v>
      </c>
      <c r="M49" s="146">
        <f t="shared" si="9"/>
        <v>1383.83</v>
      </c>
      <c r="N49" s="146">
        <f t="shared" si="10"/>
        <v>1976.9</v>
      </c>
      <c r="O49" s="145">
        <v>14629.78</v>
      </c>
      <c r="P49" s="146">
        <f t="shared" si="11"/>
        <v>15815.92</v>
      </c>
      <c r="Q49" s="145">
        <f t="shared" si="12"/>
        <v>16013.61</v>
      </c>
      <c r="R49" s="145">
        <f t="shared" si="13"/>
        <v>16606.68</v>
      </c>
    </row>
    <row r="50" s="145" customFormat="1" customHeight="1" spans="1:18">
      <c r="A50" s="155">
        <v>44</v>
      </c>
      <c r="B50" s="159" t="s">
        <v>158</v>
      </c>
      <c r="C50" s="159" t="s">
        <v>159</v>
      </c>
      <c r="D50" s="159" t="s">
        <v>160</v>
      </c>
      <c r="E50" s="156" t="s">
        <v>24</v>
      </c>
      <c r="F50" s="160" t="s">
        <v>25</v>
      </c>
      <c r="G50" s="159" t="s">
        <v>161</v>
      </c>
      <c r="H50" s="159" t="s">
        <v>161</v>
      </c>
      <c r="I50" s="165">
        <v>4700.85</v>
      </c>
      <c r="J50" s="165">
        <f t="shared" si="7"/>
        <v>2598.46</v>
      </c>
      <c r="K50" s="145">
        <v>25.33</v>
      </c>
      <c r="L50" s="146">
        <f t="shared" si="8"/>
        <v>151.98</v>
      </c>
      <c r="M50" s="146">
        <f t="shared" si="9"/>
        <v>177.31</v>
      </c>
      <c r="N50" s="146">
        <f t="shared" si="10"/>
        <v>253.3</v>
      </c>
      <c r="O50" s="145">
        <v>1849.09</v>
      </c>
      <c r="P50" s="146">
        <f t="shared" si="11"/>
        <v>2001.07</v>
      </c>
      <c r="Q50" s="145">
        <f t="shared" si="12"/>
        <v>2026.4</v>
      </c>
      <c r="R50" s="145">
        <f t="shared" si="13"/>
        <v>2102.39</v>
      </c>
    </row>
    <row r="51" s="145" customFormat="1" customHeight="1" spans="1:18">
      <c r="A51" s="155">
        <v>45</v>
      </c>
      <c r="B51" s="159" t="s">
        <v>162</v>
      </c>
      <c r="C51" s="159" t="s">
        <v>163</v>
      </c>
      <c r="D51" s="159" t="s">
        <v>164</v>
      </c>
      <c r="E51" s="156" t="s">
        <v>24</v>
      </c>
      <c r="F51" s="160" t="s">
        <v>25</v>
      </c>
      <c r="G51" s="159" t="s">
        <v>161</v>
      </c>
      <c r="H51" s="159" t="s">
        <v>161</v>
      </c>
      <c r="I51" s="165">
        <v>10256.41</v>
      </c>
      <c r="J51" s="165">
        <f t="shared" si="7"/>
        <v>3375.12</v>
      </c>
      <c r="K51" s="145">
        <v>82.91</v>
      </c>
      <c r="L51" s="146">
        <f t="shared" si="8"/>
        <v>497.46</v>
      </c>
      <c r="M51" s="146">
        <f t="shared" si="9"/>
        <v>580.37</v>
      </c>
      <c r="N51" s="146">
        <f t="shared" si="10"/>
        <v>829.1</v>
      </c>
      <c r="O51" s="145">
        <v>6052.19</v>
      </c>
      <c r="P51" s="146">
        <f t="shared" si="11"/>
        <v>6549.65</v>
      </c>
      <c r="Q51" s="145">
        <f t="shared" si="12"/>
        <v>6632.56</v>
      </c>
      <c r="R51" s="145">
        <f t="shared" si="13"/>
        <v>6881.29</v>
      </c>
    </row>
    <row r="52" s="145" customFormat="1" customHeight="1" spans="1:18">
      <c r="A52" s="155">
        <v>46</v>
      </c>
      <c r="B52" s="159" t="s">
        <v>165</v>
      </c>
      <c r="C52" s="159" t="s">
        <v>166</v>
      </c>
      <c r="D52" s="159" t="s">
        <v>167</v>
      </c>
      <c r="E52" s="156" t="s">
        <v>24</v>
      </c>
      <c r="F52" s="160" t="s">
        <v>25</v>
      </c>
      <c r="G52" s="159" t="s">
        <v>161</v>
      </c>
      <c r="H52" s="159" t="s">
        <v>161</v>
      </c>
      <c r="I52" s="165">
        <v>11111.11</v>
      </c>
      <c r="J52" s="165">
        <f t="shared" si="7"/>
        <v>6141.15</v>
      </c>
      <c r="K52" s="145">
        <v>59.88</v>
      </c>
      <c r="L52" s="146">
        <f t="shared" si="8"/>
        <v>359.28</v>
      </c>
      <c r="M52" s="146">
        <f t="shared" si="9"/>
        <v>419.16</v>
      </c>
      <c r="N52" s="146">
        <f t="shared" si="10"/>
        <v>598.8</v>
      </c>
      <c r="O52" s="145">
        <v>4371.16</v>
      </c>
      <c r="P52" s="146">
        <f t="shared" si="11"/>
        <v>4730.44</v>
      </c>
      <c r="Q52" s="145">
        <f t="shared" si="12"/>
        <v>4790.32</v>
      </c>
      <c r="R52" s="145">
        <f t="shared" si="13"/>
        <v>4969.96</v>
      </c>
    </row>
    <row r="53" s="145" customFormat="1" customHeight="1" spans="1:18">
      <c r="A53" s="155">
        <v>47</v>
      </c>
      <c r="B53" s="159" t="s">
        <v>168</v>
      </c>
      <c r="C53" s="159" t="s">
        <v>169</v>
      </c>
      <c r="D53" s="159" t="s">
        <v>170</v>
      </c>
      <c r="E53" s="156" t="s">
        <v>24</v>
      </c>
      <c r="F53" s="160" t="s">
        <v>25</v>
      </c>
      <c r="G53" s="159" t="s">
        <v>171</v>
      </c>
      <c r="H53" s="159" t="s">
        <v>171</v>
      </c>
      <c r="I53" s="165">
        <v>3914.53</v>
      </c>
      <c r="J53" s="165">
        <f t="shared" si="7"/>
        <v>2184.8</v>
      </c>
      <c r="K53" s="145">
        <v>21.09</v>
      </c>
      <c r="L53" s="146">
        <f t="shared" si="8"/>
        <v>126.54</v>
      </c>
      <c r="M53" s="146">
        <f t="shared" si="9"/>
        <v>147.63</v>
      </c>
      <c r="N53" s="146">
        <f t="shared" si="10"/>
        <v>210.9</v>
      </c>
      <c r="O53" s="145">
        <v>1518.83</v>
      </c>
      <c r="P53" s="146">
        <f t="shared" si="11"/>
        <v>1645.37</v>
      </c>
      <c r="Q53" s="145">
        <f t="shared" si="12"/>
        <v>1666.46</v>
      </c>
      <c r="R53" s="145">
        <f t="shared" si="13"/>
        <v>1729.73</v>
      </c>
    </row>
    <row r="54" s="145" customFormat="1" customHeight="1" spans="1:18">
      <c r="A54" s="155">
        <v>48</v>
      </c>
      <c r="B54" s="159" t="s">
        <v>172</v>
      </c>
      <c r="C54" s="159" t="s">
        <v>173</v>
      </c>
      <c r="D54" s="159" t="s">
        <v>174</v>
      </c>
      <c r="E54" s="156" t="s">
        <v>24</v>
      </c>
      <c r="F54" s="160" t="s">
        <v>25</v>
      </c>
      <c r="G54" s="159" t="s">
        <v>175</v>
      </c>
      <c r="H54" s="159" t="s">
        <v>175</v>
      </c>
      <c r="I54" s="165">
        <v>25641.03</v>
      </c>
      <c r="J54" s="165">
        <f t="shared" si="7"/>
        <v>14448.5</v>
      </c>
      <c r="K54" s="145">
        <v>138.18</v>
      </c>
      <c r="L54" s="146">
        <f t="shared" si="8"/>
        <v>829.08</v>
      </c>
      <c r="M54" s="146">
        <f t="shared" si="9"/>
        <v>967.26</v>
      </c>
      <c r="N54" s="146">
        <f t="shared" si="10"/>
        <v>1381.8</v>
      </c>
      <c r="O54" s="145">
        <v>9810.73</v>
      </c>
      <c r="P54" s="146">
        <f t="shared" si="11"/>
        <v>10639.81</v>
      </c>
      <c r="Q54" s="145">
        <f t="shared" si="12"/>
        <v>10777.99</v>
      </c>
      <c r="R54" s="145">
        <f t="shared" si="13"/>
        <v>11192.53</v>
      </c>
    </row>
    <row r="55" s="145" customFormat="1" customHeight="1" spans="1:18">
      <c r="A55" s="155">
        <v>49</v>
      </c>
      <c r="B55" s="159" t="s">
        <v>176</v>
      </c>
      <c r="C55" s="159" t="s">
        <v>177</v>
      </c>
      <c r="D55" s="159" t="s">
        <v>76</v>
      </c>
      <c r="E55" s="156" t="s">
        <v>24</v>
      </c>
      <c r="F55" s="160" t="s">
        <v>25</v>
      </c>
      <c r="G55" s="159" t="s">
        <v>178</v>
      </c>
      <c r="H55" s="159" t="s">
        <v>178</v>
      </c>
      <c r="I55" s="165">
        <v>24786.32</v>
      </c>
      <c r="J55" s="165">
        <f t="shared" si="7"/>
        <v>14367.86</v>
      </c>
      <c r="K55" s="145">
        <v>133.57</v>
      </c>
      <c r="L55" s="146">
        <f t="shared" si="8"/>
        <v>801.42</v>
      </c>
      <c r="M55" s="146">
        <f t="shared" si="9"/>
        <v>934.99</v>
      </c>
      <c r="N55" s="146">
        <f t="shared" si="10"/>
        <v>1335.7</v>
      </c>
      <c r="O55" s="145">
        <v>9082.76</v>
      </c>
      <c r="P55" s="146">
        <f t="shared" si="11"/>
        <v>9884.18</v>
      </c>
      <c r="Q55" s="145">
        <f t="shared" si="12"/>
        <v>10017.75</v>
      </c>
      <c r="R55" s="145">
        <f t="shared" si="13"/>
        <v>10418.46</v>
      </c>
    </row>
    <row r="56" s="145" customFormat="1" customHeight="1" spans="1:18">
      <c r="A56" s="155">
        <v>50</v>
      </c>
      <c r="B56" s="159" t="s">
        <v>179</v>
      </c>
      <c r="C56" s="159" t="s">
        <v>180</v>
      </c>
      <c r="D56" s="159" t="s">
        <v>181</v>
      </c>
      <c r="E56" s="156" t="s">
        <v>24</v>
      </c>
      <c r="F56" s="160" t="s">
        <v>25</v>
      </c>
      <c r="G56" s="159" t="s">
        <v>178</v>
      </c>
      <c r="H56" s="159" t="s">
        <v>178</v>
      </c>
      <c r="I56" s="165">
        <v>14529.91</v>
      </c>
      <c r="J56" s="165">
        <f t="shared" si="7"/>
        <v>8422.51</v>
      </c>
      <c r="K56" s="145">
        <v>78.3</v>
      </c>
      <c r="L56" s="146">
        <f t="shared" si="8"/>
        <v>469.8</v>
      </c>
      <c r="M56" s="146">
        <f t="shared" si="9"/>
        <v>548.1</v>
      </c>
      <c r="N56" s="146">
        <f t="shared" si="10"/>
        <v>783</v>
      </c>
      <c r="O56" s="145">
        <v>5324.4</v>
      </c>
      <c r="P56" s="146">
        <f t="shared" si="11"/>
        <v>5794.2</v>
      </c>
      <c r="Q56" s="145">
        <f t="shared" si="12"/>
        <v>5872.5</v>
      </c>
      <c r="R56" s="145">
        <f t="shared" si="13"/>
        <v>6107.4</v>
      </c>
    </row>
    <row r="57" s="145" customFormat="1" customHeight="1" spans="1:18">
      <c r="A57" s="155">
        <v>51</v>
      </c>
      <c r="B57" s="159" t="s">
        <v>182</v>
      </c>
      <c r="C57" s="159" t="s">
        <v>183</v>
      </c>
      <c r="D57" s="159" t="s">
        <v>184</v>
      </c>
      <c r="E57" s="156" t="s">
        <v>24</v>
      </c>
      <c r="F57" s="160" t="s">
        <v>25</v>
      </c>
      <c r="G57" s="159" t="s">
        <v>178</v>
      </c>
      <c r="H57" s="159" t="s">
        <v>178</v>
      </c>
      <c r="I57" s="165">
        <v>14529.91</v>
      </c>
      <c r="J57" s="165">
        <f t="shared" si="7"/>
        <v>8422.51</v>
      </c>
      <c r="K57" s="145">
        <v>78.3</v>
      </c>
      <c r="L57" s="146">
        <f t="shared" si="8"/>
        <v>469.8</v>
      </c>
      <c r="M57" s="146">
        <f t="shared" si="9"/>
        <v>548.1</v>
      </c>
      <c r="N57" s="146">
        <f t="shared" si="10"/>
        <v>783</v>
      </c>
      <c r="O57" s="145">
        <v>5324.4</v>
      </c>
      <c r="P57" s="146">
        <f t="shared" si="11"/>
        <v>5794.2</v>
      </c>
      <c r="Q57" s="145">
        <f t="shared" si="12"/>
        <v>5872.5</v>
      </c>
      <c r="R57" s="145">
        <f t="shared" si="13"/>
        <v>6107.4</v>
      </c>
    </row>
    <row r="58" s="145" customFormat="1" customHeight="1" spans="1:18">
      <c r="A58" s="155">
        <v>52</v>
      </c>
      <c r="B58" s="159" t="s">
        <v>185</v>
      </c>
      <c r="C58" s="159" t="s">
        <v>186</v>
      </c>
      <c r="D58" s="159" t="s">
        <v>187</v>
      </c>
      <c r="E58" s="156" t="s">
        <v>24</v>
      </c>
      <c r="F58" s="160" t="s">
        <v>30</v>
      </c>
      <c r="G58" s="159" t="s">
        <v>178</v>
      </c>
      <c r="H58" s="159" t="s">
        <v>178</v>
      </c>
      <c r="I58" s="165">
        <v>2564.1</v>
      </c>
      <c r="J58" s="165">
        <f t="shared" si="7"/>
        <v>1486.14</v>
      </c>
      <c r="K58" s="145">
        <v>13.82</v>
      </c>
      <c r="L58" s="146">
        <f t="shared" si="8"/>
        <v>82.92</v>
      </c>
      <c r="M58" s="146">
        <f t="shared" si="9"/>
        <v>96.74</v>
      </c>
      <c r="N58" s="146">
        <f t="shared" si="10"/>
        <v>138.2</v>
      </c>
      <c r="O58" s="145">
        <v>939.76</v>
      </c>
      <c r="P58" s="146">
        <f t="shared" si="11"/>
        <v>1022.68</v>
      </c>
      <c r="Q58" s="145">
        <f t="shared" si="12"/>
        <v>1036.5</v>
      </c>
      <c r="R58" s="145">
        <f t="shared" si="13"/>
        <v>1077.96</v>
      </c>
    </row>
    <row r="59" s="145" customFormat="1" customHeight="1" spans="1:18">
      <c r="A59" s="155">
        <v>53</v>
      </c>
      <c r="B59" s="159" t="s">
        <v>188</v>
      </c>
      <c r="C59" s="159" t="s">
        <v>189</v>
      </c>
      <c r="D59" s="159" t="s">
        <v>34</v>
      </c>
      <c r="E59" s="156" t="s">
        <v>24</v>
      </c>
      <c r="F59" s="160" t="s">
        <v>25</v>
      </c>
      <c r="G59" s="159" t="s">
        <v>190</v>
      </c>
      <c r="H59" s="159" t="s">
        <v>190</v>
      </c>
      <c r="I59" s="165">
        <v>2136.75</v>
      </c>
      <c r="J59" s="165">
        <f t="shared" si="7"/>
        <v>1250.2</v>
      </c>
      <c r="K59" s="145">
        <v>11.51</v>
      </c>
      <c r="L59" s="146">
        <f t="shared" si="8"/>
        <v>69.06</v>
      </c>
      <c r="M59" s="146">
        <f t="shared" si="9"/>
        <v>80.57</v>
      </c>
      <c r="N59" s="146">
        <f t="shared" si="10"/>
        <v>115.1</v>
      </c>
      <c r="O59" s="145">
        <v>771.45</v>
      </c>
      <c r="P59" s="146">
        <f t="shared" si="11"/>
        <v>840.51</v>
      </c>
      <c r="Q59" s="145">
        <f t="shared" si="12"/>
        <v>852.02</v>
      </c>
      <c r="R59" s="145">
        <f t="shared" si="13"/>
        <v>886.55</v>
      </c>
    </row>
    <row r="60" s="145" customFormat="1" customHeight="1" spans="1:18">
      <c r="A60" s="155">
        <v>54</v>
      </c>
      <c r="B60" s="159" t="s">
        <v>191</v>
      </c>
      <c r="C60" s="159" t="s">
        <v>192</v>
      </c>
      <c r="D60" s="159" t="s">
        <v>34</v>
      </c>
      <c r="E60" s="156" t="s">
        <v>24</v>
      </c>
      <c r="F60" s="160" t="s">
        <v>25</v>
      </c>
      <c r="G60" s="159" t="s">
        <v>190</v>
      </c>
      <c r="H60" s="159" t="s">
        <v>190</v>
      </c>
      <c r="I60" s="165">
        <v>24786.32</v>
      </c>
      <c r="J60" s="165">
        <f t="shared" si="7"/>
        <v>14501.43</v>
      </c>
      <c r="K60" s="145">
        <v>133.57</v>
      </c>
      <c r="L60" s="146">
        <f t="shared" si="8"/>
        <v>801.42</v>
      </c>
      <c r="M60" s="146">
        <f t="shared" si="9"/>
        <v>934.99</v>
      </c>
      <c r="N60" s="146">
        <f t="shared" si="10"/>
        <v>1335.7</v>
      </c>
      <c r="O60" s="145">
        <v>8949.19</v>
      </c>
      <c r="P60" s="146">
        <f t="shared" si="11"/>
        <v>9750.61</v>
      </c>
      <c r="Q60" s="145">
        <f t="shared" si="12"/>
        <v>9884.18</v>
      </c>
      <c r="R60" s="145">
        <f t="shared" si="13"/>
        <v>10284.89</v>
      </c>
    </row>
    <row r="61" s="145" customFormat="1" customHeight="1" spans="1:18">
      <c r="A61" s="155">
        <v>55</v>
      </c>
      <c r="B61" s="159" t="s">
        <v>193</v>
      </c>
      <c r="C61" s="159" t="s">
        <v>194</v>
      </c>
      <c r="D61" s="159" t="s">
        <v>34</v>
      </c>
      <c r="E61" s="156" t="s">
        <v>24</v>
      </c>
      <c r="F61" s="160" t="s">
        <v>25</v>
      </c>
      <c r="G61" s="159" t="s">
        <v>190</v>
      </c>
      <c r="H61" s="159" t="s">
        <v>190</v>
      </c>
      <c r="I61" s="165">
        <v>6837.61</v>
      </c>
      <c r="J61" s="165">
        <f t="shared" si="7"/>
        <v>4000.16</v>
      </c>
      <c r="K61" s="145">
        <v>36.85</v>
      </c>
      <c r="L61" s="146">
        <f t="shared" si="8"/>
        <v>221.1</v>
      </c>
      <c r="M61" s="146">
        <f t="shared" si="9"/>
        <v>257.95</v>
      </c>
      <c r="N61" s="146">
        <f t="shared" si="10"/>
        <v>368.5</v>
      </c>
      <c r="O61" s="145">
        <v>2468.95</v>
      </c>
      <c r="P61" s="146">
        <f t="shared" si="11"/>
        <v>2690.05</v>
      </c>
      <c r="Q61" s="145">
        <f t="shared" si="12"/>
        <v>2726.9</v>
      </c>
      <c r="R61" s="145">
        <f t="shared" si="13"/>
        <v>2837.45</v>
      </c>
    </row>
    <row r="62" s="145" customFormat="1" customHeight="1" spans="1:18">
      <c r="A62" s="155">
        <v>56</v>
      </c>
      <c r="B62" s="159" t="s">
        <v>195</v>
      </c>
      <c r="C62" s="159" t="s">
        <v>196</v>
      </c>
      <c r="D62" s="159" t="s">
        <v>34</v>
      </c>
      <c r="E62" s="156" t="s">
        <v>24</v>
      </c>
      <c r="F62" s="160" t="s">
        <v>25</v>
      </c>
      <c r="G62" s="159" t="s">
        <v>190</v>
      </c>
      <c r="H62" s="159" t="s">
        <v>190</v>
      </c>
      <c r="I62" s="165">
        <v>18803.42</v>
      </c>
      <c r="J62" s="165">
        <f t="shared" si="7"/>
        <v>11001.01</v>
      </c>
      <c r="K62" s="145">
        <v>101.33</v>
      </c>
      <c r="L62" s="146">
        <f t="shared" si="8"/>
        <v>607.98</v>
      </c>
      <c r="M62" s="146">
        <f t="shared" si="9"/>
        <v>709.31</v>
      </c>
      <c r="N62" s="146">
        <f t="shared" si="10"/>
        <v>1013.3</v>
      </c>
      <c r="O62" s="145">
        <v>6789.11</v>
      </c>
      <c r="P62" s="146">
        <f t="shared" si="11"/>
        <v>7397.09</v>
      </c>
      <c r="Q62" s="145">
        <f t="shared" si="12"/>
        <v>7498.42</v>
      </c>
      <c r="R62" s="145">
        <f t="shared" si="13"/>
        <v>7802.41</v>
      </c>
    </row>
    <row r="63" s="145" customFormat="1" customHeight="1" spans="1:18">
      <c r="A63" s="155">
        <v>57</v>
      </c>
      <c r="B63" s="159" t="s">
        <v>197</v>
      </c>
      <c r="C63" s="159" t="s">
        <v>198</v>
      </c>
      <c r="D63" s="159" t="s">
        <v>34</v>
      </c>
      <c r="E63" s="156" t="s">
        <v>24</v>
      </c>
      <c r="F63" s="160" t="s">
        <v>25</v>
      </c>
      <c r="G63" s="159" t="s">
        <v>190</v>
      </c>
      <c r="H63" s="159" t="s">
        <v>190</v>
      </c>
      <c r="I63" s="165">
        <v>2564.1</v>
      </c>
      <c r="J63" s="165">
        <f t="shared" si="7"/>
        <v>1499.96</v>
      </c>
      <c r="K63" s="145">
        <v>13.82</v>
      </c>
      <c r="L63" s="146">
        <f t="shared" si="8"/>
        <v>82.92</v>
      </c>
      <c r="M63" s="146">
        <f t="shared" si="9"/>
        <v>96.74</v>
      </c>
      <c r="N63" s="146">
        <f t="shared" si="10"/>
        <v>138.2</v>
      </c>
      <c r="O63" s="145">
        <v>925.94</v>
      </c>
      <c r="P63" s="146">
        <f t="shared" si="11"/>
        <v>1008.86</v>
      </c>
      <c r="Q63" s="145">
        <f t="shared" si="12"/>
        <v>1022.68</v>
      </c>
      <c r="R63" s="145">
        <f t="shared" si="13"/>
        <v>1064.14</v>
      </c>
    </row>
    <row r="64" s="145" customFormat="1" customHeight="1" spans="1:18">
      <c r="A64" s="155">
        <v>58</v>
      </c>
      <c r="B64" s="159" t="s">
        <v>199</v>
      </c>
      <c r="C64" s="159" t="s">
        <v>200</v>
      </c>
      <c r="D64" s="159" t="s">
        <v>34</v>
      </c>
      <c r="E64" s="156" t="s">
        <v>24</v>
      </c>
      <c r="F64" s="160" t="s">
        <v>25</v>
      </c>
      <c r="G64" s="159" t="s">
        <v>201</v>
      </c>
      <c r="H64" s="159" t="s">
        <v>201</v>
      </c>
      <c r="I64" s="165">
        <v>14529.91</v>
      </c>
      <c r="J64" s="165">
        <f t="shared" si="7"/>
        <v>8892.31</v>
      </c>
      <c r="K64" s="145">
        <v>78.3</v>
      </c>
      <c r="L64" s="146">
        <f t="shared" si="8"/>
        <v>469.8</v>
      </c>
      <c r="M64" s="146">
        <f t="shared" si="9"/>
        <v>548.1</v>
      </c>
      <c r="N64" s="146">
        <f t="shared" si="10"/>
        <v>783</v>
      </c>
      <c r="O64" s="145">
        <v>4854.6</v>
      </c>
      <c r="P64" s="146">
        <f t="shared" si="11"/>
        <v>5324.4</v>
      </c>
      <c r="Q64" s="145">
        <f t="shared" si="12"/>
        <v>5402.7</v>
      </c>
      <c r="R64" s="145">
        <f t="shared" si="13"/>
        <v>5637.6</v>
      </c>
    </row>
    <row r="65" s="145" customFormat="1" customHeight="1" spans="1:18">
      <c r="A65" s="155">
        <v>59</v>
      </c>
      <c r="B65" s="159" t="s">
        <v>202</v>
      </c>
      <c r="C65" s="159" t="s">
        <v>203</v>
      </c>
      <c r="D65" s="159" t="s">
        <v>34</v>
      </c>
      <c r="E65" s="156" t="s">
        <v>24</v>
      </c>
      <c r="F65" s="160" t="s">
        <v>25</v>
      </c>
      <c r="G65" s="159" t="s">
        <v>201</v>
      </c>
      <c r="H65" s="159" t="s">
        <v>201</v>
      </c>
      <c r="I65" s="165">
        <v>10256.41</v>
      </c>
      <c r="J65" s="165">
        <f t="shared" si="7"/>
        <v>6276.97</v>
      </c>
      <c r="K65" s="145">
        <v>55.27</v>
      </c>
      <c r="L65" s="146">
        <f t="shared" si="8"/>
        <v>331.62</v>
      </c>
      <c r="M65" s="146">
        <f t="shared" si="9"/>
        <v>386.89</v>
      </c>
      <c r="N65" s="146">
        <f t="shared" si="10"/>
        <v>552.7</v>
      </c>
      <c r="O65" s="145">
        <v>3426.74</v>
      </c>
      <c r="P65" s="146">
        <f t="shared" si="11"/>
        <v>3758.36</v>
      </c>
      <c r="Q65" s="145">
        <f t="shared" si="12"/>
        <v>3813.63</v>
      </c>
      <c r="R65" s="145">
        <f t="shared" si="13"/>
        <v>3979.44</v>
      </c>
    </row>
    <row r="66" s="145" customFormat="1" customHeight="1" spans="1:18">
      <c r="A66" s="155">
        <v>60</v>
      </c>
      <c r="B66" s="159" t="s">
        <v>204</v>
      </c>
      <c r="C66" s="159" t="s">
        <v>205</v>
      </c>
      <c r="D66" s="159" t="s">
        <v>34</v>
      </c>
      <c r="E66" s="156" t="s">
        <v>24</v>
      </c>
      <c r="F66" s="160" t="s">
        <v>25</v>
      </c>
      <c r="G66" s="159" t="s">
        <v>201</v>
      </c>
      <c r="H66" s="159" t="s">
        <v>201</v>
      </c>
      <c r="I66" s="165">
        <v>8547.01</v>
      </c>
      <c r="J66" s="165">
        <f t="shared" si="7"/>
        <v>5230.69</v>
      </c>
      <c r="K66" s="145">
        <v>46.06</v>
      </c>
      <c r="L66" s="146">
        <f t="shared" si="8"/>
        <v>276.36</v>
      </c>
      <c r="M66" s="146">
        <f t="shared" si="9"/>
        <v>322.42</v>
      </c>
      <c r="N66" s="146">
        <f t="shared" si="10"/>
        <v>460.6</v>
      </c>
      <c r="O66" s="145">
        <v>2855.72</v>
      </c>
      <c r="P66" s="146">
        <f t="shared" si="11"/>
        <v>3132.08</v>
      </c>
      <c r="Q66" s="145">
        <f t="shared" si="12"/>
        <v>3178.14</v>
      </c>
      <c r="R66" s="145">
        <f t="shared" si="13"/>
        <v>3316.32</v>
      </c>
    </row>
    <row r="67" s="145" customFormat="1" customHeight="1" spans="1:18">
      <c r="A67" s="155">
        <v>61</v>
      </c>
      <c r="B67" s="159" t="s">
        <v>206</v>
      </c>
      <c r="C67" s="159" t="s">
        <v>187</v>
      </c>
      <c r="D67" s="159" t="s">
        <v>34</v>
      </c>
      <c r="E67" s="156" t="s">
        <v>24</v>
      </c>
      <c r="F67" s="160" t="s">
        <v>25</v>
      </c>
      <c r="G67" s="159" t="s">
        <v>201</v>
      </c>
      <c r="H67" s="159" t="s">
        <v>201</v>
      </c>
      <c r="I67" s="165">
        <v>1282.05</v>
      </c>
      <c r="J67" s="165">
        <f t="shared" si="7"/>
        <v>784.53</v>
      </c>
      <c r="K67" s="145">
        <v>6.91</v>
      </c>
      <c r="L67" s="146">
        <f t="shared" si="8"/>
        <v>41.46</v>
      </c>
      <c r="M67" s="146">
        <f t="shared" si="9"/>
        <v>48.37</v>
      </c>
      <c r="N67" s="146">
        <f t="shared" si="10"/>
        <v>69.1</v>
      </c>
      <c r="O67" s="145">
        <v>428.42</v>
      </c>
      <c r="P67" s="146">
        <f t="shared" si="11"/>
        <v>469.88</v>
      </c>
      <c r="Q67" s="145">
        <f t="shared" si="12"/>
        <v>476.79</v>
      </c>
      <c r="R67" s="145">
        <f t="shared" si="13"/>
        <v>497.52</v>
      </c>
    </row>
    <row r="68" s="145" customFormat="1" customHeight="1" spans="1:18">
      <c r="A68" s="155">
        <v>62</v>
      </c>
      <c r="B68" s="159" t="s">
        <v>207</v>
      </c>
      <c r="C68" s="159" t="s">
        <v>208</v>
      </c>
      <c r="D68" s="159" t="s">
        <v>209</v>
      </c>
      <c r="E68" s="156" t="s">
        <v>24</v>
      </c>
      <c r="F68" s="160" t="s">
        <v>25</v>
      </c>
      <c r="G68" s="159" t="s">
        <v>210</v>
      </c>
      <c r="H68" s="159" t="s">
        <v>210</v>
      </c>
      <c r="I68" s="165">
        <v>1282.05</v>
      </c>
      <c r="J68" s="165">
        <f t="shared" si="7"/>
        <v>798.35</v>
      </c>
      <c r="K68" s="145">
        <v>6.91</v>
      </c>
      <c r="L68" s="146">
        <f t="shared" si="8"/>
        <v>41.46</v>
      </c>
      <c r="M68" s="146">
        <f t="shared" si="9"/>
        <v>48.37</v>
      </c>
      <c r="N68" s="146">
        <f t="shared" si="10"/>
        <v>69.1</v>
      </c>
      <c r="O68" s="145">
        <v>414.6</v>
      </c>
      <c r="P68" s="146">
        <f t="shared" si="11"/>
        <v>456.06</v>
      </c>
      <c r="Q68" s="145">
        <f t="shared" si="12"/>
        <v>462.97</v>
      </c>
      <c r="R68" s="145">
        <f t="shared" si="13"/>
        <v>483.7</v>
      </c>
    </row>
    <row r="69" s="145" customFormat="1" customHeight="1" spans="1:18">
      <c r="A69" s="155">
        <v>63</v>
      </c>
      <c r="B69" s="159" t="s">
        <v>211</v>
      </c>
      <c r="C69" s="159" t="s">
        <v>212</v>
      </c>
      <c r="D69" s="159" t="s">
        <v>58</v>
      </c>
      <c r="E69" s="156" t="s">
        <v>24</v>
      </c>
      <c r="F69" s="160" t="s">
        <v>25</v>
      </c>
      <c r="G69" s="159" t="s">
        <v>213</v>
      </c>
      <c r="H69" s="159" t="s">
        <v>213</v>
      </c>
      <c r="I69" s="165">
        <v>3418.8</v>
      </c>
      <c r="J69" s="165">
        <f t="shared" si="7"/>
        <v>2129.36</v>
      </c>
      <c r="K69" s="145">
        <v>18.42</v>
      </c>
      <c r="L69" s="146">
        <f t="shared" si="8"/>
        <v>110.52</v>
      </c>
      <c r="M69" s="146">
        <f t="shared" si="9"/>
        <v>128.94</v>
      </c>
      <c r="N69" s="146">
        <f t="shared" si="10"/>
        <v>184.2</v>
      </c>
      <c r="O69" s="145">
        <v>1105.24</v>
      </c>
      <c r="P69" s="146">
        <f t="shared" si="11"/>
        <v>1215.76</v>
      </c>
      <c r="Q69" s="145">
        <f t="shared" si="12"/>
        <v>1234.18</v>
      </c>
      <c r="R69" s="145">
        <f t="shared" si="13"/>
        <v>1289.44</v>
      </c>
    </row>
    <row r="70" s="145" customFormat="1" customHeight="1" spans="1:18">
      <c r="A70" s="155">
        <v>64</v>
      </c>
      <c r="B70" s="159" t="s">
        <v>214</v>
      </c>
      <c r="C70" s="159" t="s">
        <v>215</v>
      </c>
      <c r="D70" s="159" t="s">
        <v>216</v>
      </c>
      <c r="E70" s="156" t="s">
        <v>24</v>
      </c>
      <c r="F70" s="160" t="s">
        <v>25</v>
      </c>
      <c r="G70" s="159" t="s">
        <v>213</v>
      </c>
      <c r="H70" s="159" t="s">
        <v>213</v>
      </c>
      <c r="I70" s="165">
        <v>30769.22</v>
      </c>
      <c r="J70" s="165">
        <f t="shared" si="7"/>
        <v>19162.52</v>
      </c>
      <c r="K70" s="145">
        <v>165.81</v>
      </c>
      <c r="L70" s="146">
        <f t="shared" si="8"/>
        <v>994.86</v>
      </c>
      <c r="M70" s="146">
        <f t="shared" si="9"/>
        <v>1160.67</v>
      </c>
      <c r="N70" s="146">
        <f t="shared" si="10"/>
        <v>1658.1</v>
      </c>
      <c r="O70" s="145">
        <v>9948.6</v>
      </c>
      <c r="P70" s="146">
        <f t="shared" si="11"/>
        <v>10943.46</v>
      </c>
      <c r="Q70" s="145">
        <f t="shared" si="12"/>
        <v>11109.27</v>
      </c>
      <c r="R70" s="145">
        <f t="shared" si="13"/>
        <v>11606.7</v>
      </c>
    </row>
    <row r="71" s="145" customFormat="1" customHeight="1" spans="1:18">
      <c r="A71" s="155">
        <v>65</v>
      </c>
      <c r="B71" s="159" t="s">
        <v>217</v>
      </c>
      <c r="C71" s="159" t="s">
        <v>218</v>
      </c>
      <c r="D71" s="159" t="s">
        <v>219</v>
      </c>
      <c r="E71" s="156" t="s">
        <v>24</v>
      </c>
      <c r="F71" s="160" t="s">
        <v>25</v>
      </c>
      <c r="G71" s="159" t="s">
        <v>220</v>
      </c>
      <c r="H71" s="159" t="s">
        <v>220</v>
      </c>
      <c r="I71" s="165">
        <v>19188.04</v>
      </c>
      <c r="J71" s="165">
        <f t="shared" ref="J71:J72" si="14">I71-R71</f>
        <v>12053.44</v>
      </c>
      <c r="K71" s="145">
        <v>103.4</v>
      </c>
      <c r="L71" s="146">
        <f t="shared" ref="L71:L72" si="15">K71*6</f>
        <v>620.4</v>
      </c>
      <c r="M71" s="146">
        <f t="shared" si="9"/>
        <v>723.8</v>
      </c>
      <c r="N71" s="146">
        <f t="shared" si="10"/>
        <v>1034</v>
      </c>
      <c r="O71" s="145">
        <v>6100.6</v>
      </c>
      <c r="P71" s="146">
        <f t="shared" ref="P71:P73" si="16">O71+L71</f>
        <v>6721</v>
      </c>
      <c r="Q71" s="145">
        <f t="shared" si="12"/>
        <v>6824.4</v>
      </c>
      <c r="R71" s="145">
        <f t="shared" si="13"/>
        <v>7134.6</v>
      </c>
    </row>
    <row r="72" s="145" customFormat="1" customHeight="1" spans="1:18">
      <c r="A72" s="155">
        <v>66</v>
      </c>
      <c r="B72" s="159" t="s">
        <v>221</v>
      </c>
      <c r="C72" s="159" t="s">
        <v>222</v>
      </c>
      <c r="D72" s="159" t="s">
        <v>34</v>
      </c>
      <c r="E72" s="156" t="s">
        <v>24</v>
      </c>
      <c r="F72" s="160" t="s">
        <v>25</v>
      </c>
      <c r="G72" s="159" t="s">
        <v>223</v>
      </c>
      <c r="H72" s="159" t="s">
        <v>223</v>
      </c>
      <c r="I72" s="165">
        <v>20000</v>
      </c>
      <c r="J72" s="165">
        <f t="shared" si="14"/>
        <v>12778.74</v>
      </c>
      <c r="K72" s="145">
        <v>107.78</v>
      </c>
      <c r="L72" s="146">
        <f t="shared" si="15"/>
        <v>646.68</v>
      </c>
      <c r="M72" s="146">
        <f t="shared" si="9"/>
        <v>754.46</v>
      </c>
      <c r="N72" s="146">
        <f t="shared" si="10"/>
        <v>1077.8</v>
      </c>
      <c r="O72" s="145">
        <v>6143.46</v>
      </c>
      <c r="P72" s="146">
        <f t="shared" si="16"/>
        <v>6790.14</v>
      </c>
      <c r="Q72" s="145">
        <f t="shared" si="12"/>
        <v>6897.92</v>
      </c>
      <c r="R72" s="145">
        <f t="shared" si="13"/>
        <v>7221.26</v>
      </c>
    </row>
    <row r="73" s="145" customFormat="1" customHeight="1" spans="1:18">
      <c r="A73" s="158"/>
      <c r="B73" s="167"/>
      <c r="C73" s="167"/>
      <c r="D73" s="168"/>
      <c r="E73" s="169"/>
      <c r="F73" s="170"/>
      <c r="G73" s="171"/>
      <c r="H73" s="171"/>
      <c r="I73" s="165"/>
      <c r="J73" s="165"/>
      <c r="K73" s="145">
        <f>SUM(K7:K72)</f>
        <v>17552.18</v>
      </c>
      <c r="L73" s="145">
        <f>SUM(L7:L72)</f>
        <v>105313.08</v>
      </c>
      <c r="M73" s="146">
        <f t="shared" si="9"/>
        <v>122865.26</v>
      </c>
      <c r="N73" s="146">
        <f>SUM(N7:N72)</f>
        <v>175521.8</v>
      </c>
      <c r="O73" s="145">
        <v>2468965.79</v>
      </c>
      <c r="P73" s="146">
        <f t="shared" si="16"/>
        <v>2574278.87</v>
      </c>
      <c r="Q73" s="145">
        <f t="shared" si="12"/>
        <v>2591831.05</v>
      </c>
      <c r="R73" s="186">
        <f t="shared" si="13"/>
        <v>2644487.59</v>
      </c>
    </row>
    <row r="74" s="145" customFormat="1" customHeight="1" spans="1:10">
      <c r="A74" s="158"/>
      <c r="B74" s="172"/>
      <c r="C74" s="172"/>
      <c r="D74" s="158"/>
      <c r="E74" s="158"/>
      <c r="F74" s="158"/>
      <c r="G74" s="173"/>
      <c r="H74" s="173"/>
      <c r="I74" s="165"/>
      <c r="J74" s="165"/>
    </row>
    <row r="75" s="145" customFormat="1" customHeight="1" spans="1:10">
      <c r="A75" s="156" t="s">
        <v>224</v>
      </c>
      <c r="B75" s="158"/>
      <c r="C75" s="158"/>
      <c r="D75" s="158"/>
      <c r="E75" s="173"/>
      <c r="F75" s="158"/>
      <c r="G75" s="165"/>
      <c r="H75" s="165"/>
      <c r="I75" s="165">
        <f>SUM(I7:I72)</f>
        <v>3222911.96</v>
      </c>
      <c r="J75" s="165">
        <f>SUM(J7:J74)</f>
        <v>1546764.53</v>
      </c>
    </row>
    <row r="76" s="145" customFormat="1" customHeight="1" spans="1:10">
      <c r="A76" s="174"/>
      <c r="B76" s="174"/>
      <c r="C76" s="174"/>
      <c r="D76" s="165"/>
      <c r="E76" s="165"/>
      <c r="F76" s="175"/>
      <c r="G76" s="165"/>
      <c r="H76" s="165"/>
      <c r="I76" s="165"/>
      <c r="J76" s="165"/>
    </row>
    <row r="77" s="145" customFormat="1" customHeight="1" spans="1:10">
      <c r="A77" s="176"/>
      <c r="B77" s="177"/>
      <c r="C77" s="178"/>
      <c r="D77" s="158"/>
      <c r="E77" s="173"/>
      <c r="F77" s="158"/>
      <c r="G77" s="165"/>
      <c r="H77" s="165"/>
      <c r="I77" s="165"/>
      <c r="J77" s="165"/>
    </row>
    <row r="78" s="145" customFormat="1" customHeight="1" spans="1:10">
      <c r="A78" s="179" t="str">
        <f>[2]基本情况!A18</f>
        <v>被评估单位填表人：</v>
      </c>
      <c r="B78" s="180"/>
      <c r="C78" s="180"/>
      <c r="D78" s="180"/>
      <c r="E78" s="179"/>
      <c r="F78" s="181"/>
      <c r="G78" s="180"/>
      <c r="H78" s="180"/>
      <c r="I78" s="180"/>
      <c r="J78" s="179"/>
    </row>
    <row r="79" s="145" customFormat="1" customHeight="1" spans="1:10">
      <c r="A79" s="179" t="str">
        <f>[2]基本情况!A19</f>
        <v>填表日期：　    年   月   日</v>
      </c>
      <c r="B79" s="182"/>
      <c r="C79" s="182"/>
      <c r="D79" s="182"/>
      <c r="E79" s="179"/>
      <c r="F79" s="183"/>
      <c r="G79" s="182"/>
      <c r="H79" s="182"/>
      <c r="I79" s="185"/>
      <c r="J79" s="179"/>
    </row>
    <row r="80" s="145" customFormat="1" customHeight="1" spans="1:6">
      <c r="A80" s="184"/>
      <c r="F80" s="146"/>
    </row>
  </sheetData>
  <autoFilter ref="A6:XEY73">
    <extLst/>
  </autoFilter>
  <mergeCells count="14">
    <mergeCell ref="A1:J1"/>
    <mergeCell ref="A2:J2"/>
    <mergeCell ref="I5:J5"/>
    <mergeCell ref="A75:C75"/>
    <mergeCell ref="A76:C76"/>
    <mergeCell ref="A77:C77"/>
    <mergeCell ref="A5:A6"/>
    <mergeCell ref="B5:B6"/>
    <mergeCell ref="C5:C6"/>
    <mergeCell ref="D5:D6"/>
    <mergeCell ref="E5:E6"/>
    <mergeCell ref="F5:F6"/>
    <mergeCell ref="G5:G6"/>
    <mergeCell ref="H5:H6"/>
  </mergeCells>
  <hyperlinks>
    <hyperlink ref="A5:A6" location="'4-6固定资产汇总'!A1" display="序号"/>
  </hyperlinks>
  <pageMargins left="0.7" right="0.7" top="0.75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34" workbookViewId="0">
      <selection activeCell="A48" sqref="$A48:$XFD48"/>
    </sheetView>
  </sheetViews>
  <sheetFormatPr defaultColWidth="9.81666666666667" defaultRowHeight="17" customHeight="1"/>
  <cols>
    <col min="1" max="1" width="10.0916666666667" style="130" customWidth="1"/>
    <col min="2" max="2" width="13.45" style="130" hidden="1" customWidth="1"/>
    <col min="3" max="3" width="28.8166666666667" style="131" customWidth="1"/>
    <col min="4" max="4" width="12.0916666666667" style="130" customWidth="1"/>
    <col min="5" max="5" width="17.8166666666667" style="130" customWidth="1"/>
    <col min="6" max="6" width="18.5416666666667" style="130" customWidth="1"/>
    <col min="7" max="7" width="15.3666666666667" style="130" customWidth="1"/>
    <col min="8" max="13" width="6.54166666666667" style="130" hidden="1" customWidth="1"/>
    <col min="14" max="14" width="8.18333333333333" style="130" hidden="1" customWidth="1"/>
    <col min="15" max="15" width="6.63333333333333" style="130" hidden="1" customWidth="1"/>
    <col min="16" max="256" width="9.81666666666667" style="130"/>
    <col min="257" max="257" width="10.0916666666667" style="130" customWidth="1"/>
    <col min="258" max="258" width="9.81666666666667" style="130" hidden="1" customWidth="1"/>
    <col min="259" max="259" width="23.2666666666667" style="130" customWidth="1"/>
    <col min="260" max="260" width="12.0916666666667" style="130" customWidth="1"/>
    <col min="261" max="261" width="17.8166666666667" style="130" customWidth="1"/>
    <col min="262" max="262" width="18.5416666666667" style="130" customWidth="1"/>
    <col min="263" max="263" width="15.3666666666667" style="130" customWidth="1"/>
    <col min="264" max="271" width="9.81666666666667" style="130" hidden="1" customWidth="1"/>
    <col min="272" max="512" width="9.81666666666667" style="130"/>
    <col min="513" max="513" width="10.0916666666667" style="130" customWidth="1"/>
    <col min="514" max="514" width="9.81666666666667" style="130" hidden="1" customWidth="1"/>
    <col min="515" max="515" width="23.2666666666667" style="130" customWidth="1"/>
    <col min="516" max="516" width="12.0916666666667" style="130" customWidth="1"/>
    <col min="517" max="517" width="17.8166666666667" style="130" customWidth="1"/>
    <col min="518" max="518" width="18.5416666666667" style="130" customWidth="1"/>
    <col min="519" max="519" width="15.3666666666667" style="130" customWidth="1"/>
    <col min="520" max="527" width="9.81666666666667" style="130" hidden="1" customWidth="1"/>
    <col min="528" max="768" width="9.81666666666667" style="130"/>
    <col min="769" max="769" width="10.0916666666667" style="130" customWidth="1"/>
    <col min="770" max="770" width="9.81666666666667" style="130" hidden="1" customWidth="1"/>
    <col min="771" max="771" width="23.2666666666667" style="130" customWidth="1"/>
    <col min="772" max="772" width="12.0916666666667" style="130" customWidth="1"/>
    <col min="773" max="773" width="17.8166666666667" style="130" customWidth="1"/>
    <col min="774" max="774" width="18.5416666666667" style="130" customWidth="1"/>
    <col min="775" max="775" width="15.3666666666667" style="130" customWidth="1"/>
    <col min="776" max="783" width="9.81666666666667" style="130" hidden="1" customWidth="1"/>
    <col min="784" max="1024" width="9.81666666666667" style="130"/>
    <col min="1025" max="1025" width="10.0916666666667" style="130" customWidth="1"/>
    <col min="1026" max="1026" width="9.81666666666667" style="130" hidden="1" customWidth="1"/>
    <col min="1027" max="1027" width="23.2666666666667" style="130" customWidth="1"/>
    <col min="1028" max="1028" width="12.0916666666667" style="130" customWidth="1"/>
    <col min="1029" max="1029" width="17.8166666666667" style="130" customWidth="1"/>
    <col min="1030" max="1030" width="18.5416666666667" style="130" customWidth="1"/>
    <col min="1031" max="1031" width="15.3666666666667" style="130" customWidth="1"/>
    <col min="1032" max="1039" width="9.81666666666667" style="130" hidden="1" customWidth="1"/>
    <col min="1040" max="1280" width="9.81666666666667" style="130"/>
    <col min="1281" max="1281" width="10.0916666666667" style="130" customWidth="1"/>
    <col min="1282" max="1282" width="9.81666666666667" style="130" hidden="1" customWidth="1"/>
    <col min="1283" max="1283" width="23.2666666666667" style="130" customWidth="1"/>
    <col min="1284" max="1284" width="12.0916666666667" style="130" customWidth="1"/>
    <col min="1285" max="1285" width="17.8166666666667" style="130" customWidth="1"/>
    <col min="1286" max="1286" width="18.5416666666667" style="130" customWidth="1"/>
    <col min="1287" max="1287" width="15.3666666666667" style="130" customWidth="1"/>
    <col min="1288" max="1295" width="9.81666666666667" style="130" hidden="1" customWidth="1"/>
    <col min="1296" max="1536" width="9.81666666666667" style="130"/>
    <col min="1537" max="1537" width="10.0916666666667" style="130" customWidth="1"/>
    <col min="1538" max="1538" width="9.81666666666667" style="130" hidden="1" customWidth="1"/>
    <col min="1539" max="1539" width="23.2666666666667" style="130" customWidth="1"/>
    <col min="1540" max="1540" width="12.0916666666667" style="130" customWidth="1"/>
    <col min="1541" max="1541" width="17.8166666666667" style="130" customWidth="1"/>
    <col min="1542" max="1542" width="18.5416666666667" style="130" customWidth="1"/>
    <col min="1543" max="1543" width="15.3666666666667" style="130" customWidth="1"/>
    <col min="1544" max="1551" width="9.81666666666667" style="130" hidden="1" customWidth="1"/>
    <col min="1552" max="1792" width="9.81666666666667" style="130"/>
    <col min="1793" max="1793" width="10.0916666666667" style="130" customWidth="1"/>
    <col min="1794" max="1794" width="9.81666666666667" style="130" hidden="1" customWidth="1"/>
    <col min="1795" max="1795" width="23.2666666666667" style="130" customWidth="1"/>
    <col min="1796" max="1796" width="12.0916666666667" style="130" customWidth="1"/>
    <col min="1797" max="1797" width="17.8166666666667" style="130" customWidth="1"/>
    <col min="1798" max="1798" width="18.5416666666667" style="130" customWidth="1"/>
    <col min="1799" max="1799" width="15.3666666666667" style="130" customWidth="1"/>
    <col min="1800" max="1807" width="9.81666666666667" style="130" hidden="1" customWidth="1"/>
    <col min="1808" max="2048" width="9.81666666666667" style="130"/>
    <col min="2049" max="2049" width="10.0916666666667" style="130" customWidth="1"/>
    <col min="2050" max="2050" width="9.81666666666667" style="130" hidden="1" customWidth="1"/>
    <col min="2051" max="2051" width="23.2666666666667" style="130" customWidth="1"/>
    <col min="2052" max="2052" width="12.0916666666667" style="130" customWidth="1"/>
    <col min="2053" max="2053" width="17.8166666666667" style="130" customWidth="1"/>
    <col min="2054" max="2054" width="18.5416666666667" style="130" customWidth="1"/>
    <col min="2055" max="2055" width="15.3666666666667" style="130" customWidth="1"/>
    <col min="2056" max="2063" width="9.81666666666667" style="130" hidden="1" customWidth="1"/>
    <col min="2064" max="2304" width="9.81666666666667" style="130"/>
    <col min="2305" max="2305" width="10.0916666666667" style="130" customWidth="1"/>
    <col min="2306" max="2306" width="9.81666666666667" style="130" hidden="1" customWidth="1"/>
    <col min="2307" max="2307" width="23.2666666666667" style="130" customWidth="1"/>
    <col min="2308" max="2308" width="12.0916666666667" style="130" customWidth="1"/>
    <col min="2309" max="2309" width="17.8166666666667" style="130" customWidth="1"/>
    <col min="2310" max="2310" width="18.5416666666667" style="130" customWidth="1"/>
    <col min="2311" max="2311" width="15.3666666666667" style="130" customWidth="1"/>
    <col min="2312" max="2319" width="9.81666666666667" style="130" hidden="1" customWidth="1"/>
    <col min="2320" max="2560" width="9.81666666666667" style="130"/>
    <col min="2561" max="2561" width="10.0916666666667" style="130" customWidth="1"/>
    <col min="2562" max="2562" width="9.81666666666667" style="130" hidden="1" customWidth="1"/>
    <col min="2563" max="2563" width="23.2666666666667" style="130" customWidth="1"/>
    <col min="2564" max="2564" width="12.0916666666667" style="130" customWidth="1"/>
    <col min="2565" max="2565" width="17.8166666666667" style="130" customWidth="1"/>
    <col min="2566" max="2566" width="18.5416666666667" style="130" customWidth="1"/>
    <col min="2567" max="2567" width="15.3666666666667" style="130" customWidth="1"/>
    <col min="2568" max="2575" width="9.81666666666667" style="130" hidden="1" customWidth="1"/>
    <col min="2576" max="2816" width="9.81666666666667" style="130"/>
    <col min="2817" max="2817" width="10.0916666666667" style="130" customWidth="1"/>
    <col min="2818" max="2818" width="9.81666666666667" style="130" hidden="1" customWidth="1"/>
    <col min="2819" max="2819" width="23.2666666666667" style="130" customWidth="1"/>
    <col min="2820" max="2820" width="12.0916666666667" style="130" customWidth="1"/>
    <col min="2821" max="2821" width="17.8166666666667" style="130" customWidth="1"/>
    <col min="2822" max="2822" width="18.5416666666667" style="130" customWidth="1"/>
    <col min="2823" max="2823" width="15.3666666666667" style="130" customWidth="1"/>
    <col min="2824" max="2831" width="9.81666666666667" style="130" hidden="1" customWidth="1"/>
    <col min="2832" max="3072" width="9.81666666666667" style="130"/>
    <col min="3073" max="3073" width="10.0916666666667" style="130" customWidth="1"/>
    <col min="3074" max="3074" width="9.81666666666667" style="130" hidden="1" customWidth="1"/>
    <col min="3075" max="3075" width="23.2666666666667" style="130" customWidth="1"/>
    <col min="3076" max="3076" width="12.0916666666667" style="130" customWidth="1"/>
    <col min="3077" max="3077" width="17.8166666666667" style="130" customWidth="1"/>
    <col min="3078" max="3078" width="18.5416666666667" style="130" customWidth="1"/>
    <col min="3079" max="3079" width="15.3666666666667" style="130" customWidth="1"/>
    <col min="3080" max="3087" width="9.81666666666667" style="130" hidden="1" customWidth="1"/>
    <col min="3088" max="3328" width="9.81666666666667" style="130"/>
    <col min="3329" max="3329" width="10.0916666666667" style="130" customWidth="1"/>
    <col min="3330" max="3330" width="9.81666666666667" style="130" hidden="1" customWidth="1"/>
    <col min="3331" max="3331" width="23.2666666666667" style="130" customWidth="1"/>
    <col min="3332" max="3332" width="12.0916666666667" style="130" customWidth="1"/>
    <col min="3333" max="3333" width="17.8166666666667" style="130" customWidth="1"/>
    <col min="3334" max="3334" width="18.5416666666667" style="130" customWidth="1"/>
    <col min="3335" max="3335" width="15.3666666666667" style="130" customWidth="1"/>
    <col min="3336" max="3343" width="9.81666666666667" style="130" hidden="1" customWidth="1"/>
    <col min="3344" max="3584" width="9.81666666666667" style="130"/>
    <col min="3585" max="3585" width="10.0916666666667" style="130" customWidth="1"/>
    <col min="3586" max="3586" width="9.81666666666667" style="130" hidden="1" customWidth="1"/>
    <col min="3587" max="3587" width="23.2666666666667" style="130" customWidth="1"/>
    <col min="3588" max="3588" width="12.0916666666667" style="130" customWidth="1"/>
    <col min="3589" max="3589" width="17.8166666666667" style="130" customWidth="1"/>
    <col min="3590" max="3590" width="18.5416666666667" style="130" customWidth="1"/>
    <col min="3591" max="3591" width="15.3666666666667" style="130" customWidth="1"/>
    <col min="3592" max="3599" width="9.81666666666667" style="130" hidden="1" customWidth="1"/>
    <col min="3600" max="3840" width="9.81666666666667" style="130"/>
    <col min="3841" max="3841" width="10.0916666666667" style="130" customWidth="1"/>
    <col min="3842" max="3842" width="9.81666666666667" style="130" hidden="1" customWidth="1"/>
    <col min="3843" max="3843" width="23.2666666666667" style="130" customWidth="1"/>
    <col min="3844" max="3844" width="12.0916666666667" style="130" customWidth="1"/>
    <col min="3845" max="3845" width="17.8166666666667" style="130" customWidth="1"/>
    <col min="3846" max="3846" width="18.5416666666667" style="130" customWidth="1"/>
    <col min="3847" max="3847" width="15.3666666666667" style="130" customWidth="1"/>
    <col min="3848" max="3855" width="9.81666666666667" style="130" hidden="1" customWidth="1"/>
    <col min="3856" max="4096" width="9.81666666666667" style="130"/>
    <col min="4097" max="4097" width="10.0916666666667" style="130" customWidth="1"/>
    <col min="4098" max="4098" width="9.81666666666667" style="130" hidden="1" customWidth="1"/>
    <col min="4099" max="4099" width="23.2666666666667" style="130" customWidth="1"/>
    <col min="4100" max="4100" width="12.0916666666667" style="130" customWidth="1"/>
    <col min="4101" max="4101" width="17.8166666666667" style="130" customWidth="1"/>
    <col min="4102" max="4102" width="18.5416666666667" style="130" customWidth="1"/>
    <col min="4103" max="4103" width="15.3666666666667" style="130" customWidth="1"/>
    <col min="4104" max="4111" width="9.81666666666667" style="130" hidden="1" customWidth="1"/>
    <col min="4112" max="4352" width="9.81666666666667" style="130"/>
    <col min="4353" max="4353" width="10.0916666666667" style="130" customWidth="1"/>
    <col min="4354" max="4354" width="9.81666666666667" style="130" hidden="1" customWidth="1"/>
    <col min="4355" max="4355" width="23.2666666666667" style="130" customWidth="1"/>
    <col min="4356" max="4356" width="12.0916666666667" style="130" customWidth="1"/>
    <col min="4357" max="4357" width="17.8166666666667" style="130" customWidth="1"/>
    <col min="4358" max="4358" width="18.5416666666667" style="130" customWidth="1"/>
    <col min="4359" max="4359" width="15.3666666666667" style="130" customWidth="1"/>
    <col min="4360" max="4367" width="9.81666666666667" style="130" hidden="1" customWidth="1"/>
    <col min="4368" max="4608" width="9.81666666666667" style="130"/>
    <col min="4609" max="4609" width="10.0916666666667" style="130" customWidth="1"/>
    <col min="4610" max="4610" width="9.81666666666667" style="130" hidden="1" customWidth="1"/>
    <col min="4611" max="4611" width="23.2666666666667" style="130" customWidth="1"/>
    <col min="4612" max="4612" width="12.0916666666667" style="130" customWidth="1"/>
    <col min="4613" max="4613" width="17.8166666666667" style="130" customWidth="1"/>
    <col min="4614" max="4614" width="18.5416666666667" style="130" customWidth="1"/>
    <col min="4615" max="4615" width="15.3666666666667" style="130" customWidth="1"/>
    <col min="4616" max="4623" width="9.81666666666667" style="130" hidden="1" customWidth="1"/>
    <col min="4624" max="4864" width="9.81666666666667" style="130"/>
    <col min="4865" max="4865" width="10.0916666666667" style="130" customWidth="1"/>
    <col min="4866" max="4866" width="9.81666666666667" style="130" hidden="1" customWidth="1"/>
    <col min="4867" max="4867" width="23.2666666666667" style="130" customWidth="1"/>
    <col min="4868" max="4868" width="12.0916666666667" style="130" customWidth="1"/>
    <col min="4869" max="4869" width="17.8166666666667" style="130" customWidth="1"/>
    <col min="4870" max="4870" width="18.5416666666667" style="130" customWidth="1"/>
    <col min="4871" max="4871" width="15.3666666666667" style="130" customWidth="1"/>
    <col min="4872" max="4879" width="9.81666666666667" style="130" hidden="1" customWidth="1"/>
    <col min="4880" max="5120" width="9.81666666666667" style="130"/>
    <col min="5121" max="5121" width="10.0916666666667" style="130" customWidth="1"/>
    <col min="5122" max="5122" width="9.81666666666667" style="130" hidden="1" customWidth="1"/>
    <col min="5123" max="5123" width="23.2666666666667" style="130" customWidth="1"/>
    <col min="5124" max="5124" width="12.0916666666667" style="130" customWidth="1"/>
    <col min="5125" max="5125" width="17.8166666666667" style="130" customWidth="1"/>
    <col min="5126" max="5126" width="18.5416666666667" style="130" customWidth="1"/>
    <col min="5127" max="5127" width="15.3666666666667" style="130" customWidth="1"/>
    <col min="5128" max="5135" width="9.81666666666667" style="130" hidden="1" customWidth="1"/>
    <col min="5136" max="5376" width="9.81666666666667" style="130"/>
    <col min="5377" max="5377" width="10.0916666666667" style="130" customWidth="1"/>
    <col min="5378" max="5378" width="9.81666666666667" style="130" hidden="1" customWidth="1"/>
    <col min="5379" max="5379" width="23.2666666666667" style="130" customWidth="1"/>
    <col min="5380" max="5380" width="12.0916666666667" style="130" customWidth="1"/>
    <col min="5381" max="5381" width="17.8166666666667" style="130" customWidth="1"/>
    <col min="5382" max="5382" width="18.5416666666667" style="130" customWidth="1"/>
    <col min="5383" max="5383" width="15.3666666666667" style="130" customWidth="1"/>
    <col min="5384" max="5391" width="9.81666666666667" style="130" hidden="1" customWidth="1"/>
    <col min="5392" max="5632" width="9.81666666666667" style="130"/>
    <col min="5633" max="5633" width="10.0916666666667" style="130" customWidth="1"/>
    <col min="5634" max="5634" width="9.81666666666667" style="130" hidden="1" customWidth="1"/>
    <col min="5635" max="5635" width="23.2666666666667" style="130" customWidth="1"/>
    <col min="5636" max="5636" width="12.0916666666667" style="130" customWidth="1"/>
    <col min="5637" max="5637" width="17.8166666666667" style="130" customWidth="1"/>
    <col min="5638" max="5638" width="18.5416666666667" style="130" customWidth="1"/>
    <col min="5639" max="5639" width="15.3666666666667" style="130" customWidth="1"/>
    <col min="5640" max="5647" width="9.81666666666667" style="130" hidden="1" customWidth="1"/>
    <col min="5648" max="5888" width="9.81666666666667" style="130"/>
    <col min="5889" max="5889" width="10.0916666666667" style="130" customWidth="1"/>
    <col min="5890" max="5890" width="9.81666666666667" style="130" hidden="1" customWidth="1"/>
    <col min="5891" max="5891" width="23.2666666666667" style="130" customWidth="1"/>
    <col min="5892" max="5892" width="12.0916666666667" style="130" customWidth="1"/>
    <col min="5893" max="5893" width="17.8166666666667" style="130" customWidth="1"/>
    <col min="5894" max="5894" width="18.5416666666667" style="130" customWidth="1"/>
    <col min="5895" max="5895" width="15.3666666666667" style="130" customWidth="1"/>
    <col min="5896" max="5903" width="9.81666666666667" style="130" hidden="1" customWidth="1"/>
    <col min="5904" max="6144" width="9.81666666666667" style="130"/>
    <col min="6145" max="6145" width="10.0916666666667" style="130" customWidth="1"/>
    <col min="6146" max="6146" width="9.81666666666667" style="130" hidden="1" customWidth="1"/>
    <col min="6147" max="6147" width="23.2666666666667" style="130" customWidth="1"/>
    <col min="6148" max="6148" width="12.0916666666667" style="130" customWidth="1"/>
    <col min="6149" max="6149" width="17.8166666666667" style="130" customWidth="1"/>
    <col min="6150" max="6150" width="18.5416666666667" style="130" customWidth="1"/>
    <col min="6151" max="6151" width="15.3666666666667" style="130" customWidth="1"/>
    <col min="6152" max="6159" width="9.81666666666667" style="130" hidden="1" customWidth="1"/>
    <col min="6160" max="6400" width="9.81666666666667" style="130"/>
    <col min="6401" max="6401" width="10.0916666666667" style="130" customWidth="1"/>
    <col min="6402" max="6402" width="9.81666666666667" style="130" hidden="1" customWidth="1"/>
    <col min="6403" max="6403" width="23.2666666666667" style="130" customWidth="1"/>
    <col min="6404" max="6404" width="12.0916666666667" style="130" customWidth="1"/>
    <col min="6405" max="6405" width="17.8166666666667" style="130" customWidth="1"/>
    <col min="6406" max="6406" width="18.5416666666667" style="130" customWidth="1"/>
    <col min="6407" max="6407" width="15.3666666666667" style="130" customWidth="1"/>
    <col min="6408" max="6415" width="9.81666666666667" style="130" hidden="1" customWidth="1"/>
    <col min="6416" max="6656" width="9.81666666666667" style="130"/>
    <col min="6657" max="6657" width="10.0916666666667" style="130" customWidth="1"/>
    <col min="6658" max="6658" width="9.81666666666667" style="130" hidden="1" customWidth="1"/>
    <col min="6659" max="6659" width="23.2666666666667" style="130" customWidth="1"/>
    <col min="6660" max="6660" width="12.0916666666667" style="130" customWidth="1"/>
    <col min="6661" max="6661" width="17.8166666666667" style="130" customWidth="1"/>
    <col min="6662" max="6662" width="18.5416666666667" style="130" customWidth="1"/>
    <col min="6663" max="6663" width="15.3666666666667" style="130" customWidth="1"/>
    <col min="6664" max="6671" width="9.81666666666667" style="130" hidden="1" customWidth="1"/>
    <col min="6672" max="6912" width="9.81666666666667" style="130"/>
    <col min="6913" max="6913" width="10.0916666666667" style="130" customWidth="1"/>
    <col min="6914" max="6914" width="9.81666666666667" style="130" hidden="1" customWidth="1"/>
    <col min="6915" max="6915" width="23.2666666666667" style="130" customWidth="1"/>
    <col min="6916" max="6916" width="12.0916666666667" style="130" customWidth="1"/>
    <col min="6917" max="6917" width="17.8166666666667" style="130" customWidth="1"/>
    <col min="6918" max="6918" width="18.5416666666667" style="130" customWidth="1"/>
    <col min="6919" max="6919" width="15.3666666666667" style="130" customWidth="1"/>
    <col min="6920" max="6927" width="9.81666666666667" style="130" hidden="1" customWidth="1"/>
    <col min="6928" max="7168" width="9.81666666666667" style="130"/>
    <col min="7169" max="7169" width="10.0916666666667" style="130" customWidth="1"/>
    <col min="7170" max="7170" width="9.81666666666667" style="130" hidden="1" customWidth="1"/>
    <col min="7171" max="7171" width="23.2666666666667" style="130" customWidth="1"/>
    <col min="7172" max="7172" width="12.0916666666667" style="130" customWidth="1"/>
    <col min="7173" max="7173" width="17.8166666666667" style="130" customWidth="1"/>
    <col min="7174" max="7174" width="18.5416666666667" style="130" customWidth="1"/>
    <col min="7175" max="7175" width="15.3666666666667" style="130" customWidth="1"/>
    <col min="7176" max="7183" width="9.81666666666667" style="130" hidden="1" customWidth="1"/>
    <col min="7184" max="7424" width="9.81666666666667" style="130"/>
    <col min="7425" max="7425" width="10.0916666666667" style="130" customWidth="1"/>
    <col min="7426" max="7426" width="9.81666666666667" style="130" hidden="1" customWidth="1"/>
    <col min="7427" max="7427" width="23.2666666666667" style="130" customWidth="1"/>
    <col min="7428" max="7428" width="12.0916666666667" style="130" customWidth="1"/>
    <col min="7429" max="7429" width="17.8166666666667" style="130" customWidth="1"/>
    <col min="7430" max="7430" width="18.5416666666667" style="130" customWidth="1"/>
    <col min="7431" max="7431" width="15.3666666666667" style="130" customWidth="1"/>
    <col min="7432" max="7439" width="9.81666666666667" style="130" hidden="1" customWidth="1"/>
    <col min="7440" max="7680" width="9.81666666666667" style="130"/>
    <col min="7681" max="7681" width="10.0916666666667" style="130" customWidth="1"/>
    <col min="7682" max="7682" width="9.81666666666667" style="130" hidden="1" customWidth="1"/>
    <col min="7683" max="7683" width="23.2666666666667" style="130" customWidth="1"/>
    <col min="7684" max="7684" width="12.0916666666667" style="130" customWidth="1"/>
    <col min="7685" max="7685" width="17.8166666666667" style="130" customWidth="1"/>
    <col min="7686" max="7686" width="18.5416666666667" style="130" customWidth="1"/>
    <col min="7687" max="7687" width="15.3666666666667" style="130" customWidth="1"/>
    <col min="7688" max="7695" width="9.81666666666667" style="130" hidden="1" customWidth="1"/>
    <col min="7696" max="7936" width="9.81666666666667" style="130"/>
    <col min="7937" max="7937" width="10.0916666666667" style="130" customWidth="1"/>
    <col min="7938" max="7938" width="9.81666666666667" style="130" hidden="1" customWidth="1"/>
    <col min="7939" max="7939" width="23.2666666666667" style="130" customWidth="1"/>
    <col min="7940" max="7940" width="12.0916666666667" style="130" customWidth="1"/>
    <col min="7941" max="7941" width="17.8166666666667" style="130" customWidth="1"/>
    <col min="7942" max="7942" width="18.5416666666667" style="130" customWidth="1"/>
    <col min="7943" max="7943" width="15.3666666666667" style="130" customWidth="1"/>
    <col min="7944" max="7951" width="9.81666666666667" style="130" hidden="1" customWidth="1"/>
    <col min="7952" max="8192" width="9.81666666666667" style="130"/>
    <col min="8193" max="8193" width="10.0916666666667" style="130" customWidth="1"/>
    <col min="8194" max="8194" width="9.81666666666667" style="130" hidden="1" customWidth="1"/>
    <col min="8195" max="8195" width="23.2666666666667" style="130" customWidth="1"/>
    <col min="8196" max="8196" width="12.0916666666667" style="130" customWidth="1"/>
    <col min="8197" max="8197" width="17.8166666666667" style="130" customWidth="1"/>
    <col min="8198" max="8198" width="18.5416666666667" style="130" customWidth="1"/>
    <col min="8199" max="8199" width="15.3666666666667" style="130" customWidth="1"/>
    <col min="8200" max="8207" width="9.81666666666667" style="130" hidden="1" customWidth="1"/>
    <col min="8208" max="8448" width="9.81666666666667" style="130"/>
    <col min="8449" max="8449" width="10.0916666666667" style="130" customWidth="1"/>
    <col min="8450" max="8450" width="9.81666666666667" style="130" hidden="1" customWidth="1"/>
    <col min="8451" max="8451" width="23.2666666666667" style="130" customWidth="1"/>
    <col min="8452" max="8452" width="12.0916666666667" style="130" customWidth="1"/>
    <col min="8453" max="8453" width="17.8166666666667" style="130" customWidth="1"/>
    <col min="8454" max="8454" width="18.5416666666667" style="130" customWidth="1"/>
    <col min="8455" max="8455" width="15.3666666666667" style="130" customWidth="1"/>
    <col min="8456" max="8463" width="9.81666666666667" style="130" hidden="1" customWidth="1"/>
    <col min="8464" max="8704" width="9.81666666666667" style="130"/>
    <col min="8705" max="8705" width="10.0916666666667" style="130" customWidth="1"/>
    <col min="8706" max="8706" width="9.81666666666667" style="130" hidden="1" customWidth="1"/>
    <col min="8707" max="8707" width="23.2666666666667" style="130" customWidth="1"/>
    <col min="8708" max="8708" width="12.0916666666667" style="130" customWidth="1"/>
    <col min="8709" max="8709" width="17.8166666666667" style="130" customWidth="1"/>
    <col min="8710" max="8710" width="18.5416666666667" style="130" customWidth="1"/>
    <col min="8711" max="8711" width="15.3666666666667" style="130" customWidth="1"/>
    <col min="8712" max="8719" width="9.81666666666667" style="130" hidden="1" customWidth="1"/>
    <col min="8720" max="8960" width="9.81666666666667" style="130"/>
    <col min="8961" max="8961" width="10.0916666666667" style="130" customWidth="1"/>
    <col min="8962" max="8962" width="9.81666666666667" style="130" hidden="1" customWidth="1"/>
    <col min="8963" max="8963" width="23.2666666666667" style="130" customWidth="1"/>
    <col min="8964" max="8964" width="12.0916666666667" style="130" customWidth="1"/>
    <col min="8965" max="8965" width="17.8166666666667" style="130" customWidth="1"/>
    <col min="8966" max="8966" width="18.5416666666667" style="130" customWidth="1"/>
    <col min="8967" max="8967" width="15.3666666666667" style="130" customWidth="1"/>
    <col min="8968" max="8975" width="9.81666666666667" style="130" hidden="1" customWidth="1"/>
    <col min="8976" max="9216" width="9.81666666666667" style="130"/>
    <col min="9217" max="9217" width="10.0916666666667" style="130" customWidth="1"/>
    <col min="9218" max="9218" width="9.81666666666667" style="130" hidden="1" customWidth="1"/>
    <col min="9219" max="9219" width="23.2666666666667" style="130" customWidth="1"/>
    <col min="9220" max="9220" width="12.0916666666667" style="130" customWidth="1"/>
    <col min="9221" max="9221" width="17.8166666666667" style="130" customWidth="1"/>
    <col min="9222" max="9222" width="18.5416666666667" style="130" customWidth="1"/>
    <col min="9223" max="9223" width="15.3666666666667" style="130" customWidth="1"/>
    <col min="9224" max="9231" width="9.81666666666667" style="130" hidden="1" customWidth="1"/>
    <col min="9232" max="9472" width="9.81666666666667" style="130"/>
    <col min="9473" max="9473" width="10.0916666666667" style="130" customWidth="1"/>
    <col min="9474" max="9474" width="9.81666666666667" style="130" hidden="1" customWidth="1"/>
    <col min="9475" max="9475" width="23.2666666666667" style="130" customWidth="1"/>
    <col min="9476" max="9476" width="12.0916666666667" style="130" customWidth="1"/>
    <col min="9477" max="9477" width="17.8166666666667" style="130" customWidth="1"/>
    <col min="9478" max="9478" width="18.5416666666667" style="130" customWidth="1"/>
    <col min="9479" max="9479" width="15.3666666666667" style="130" customWidth="1"/>
    <col min="9480" max="9487" width="9.81666666666667" style="130" hidden="1" customWidth="1"/>
    <col min="9488" max="9728" width="9.81666666666667" style="130"/>
    <col min="9729" max="9729" width="10.0916666666667" style="130" customWidth="1"/>
    <col min="9730" max="9730" width="9.81666666666667" style="130" hidden="1" customWidth="1"/>
    <col min="9731" max="9731" width="23.2666666666667" style="130" customWidth="1"/>
    <col min="9732" max="9732" width="12.0916666666667" style="130" customWidth="1"/>
    <col min="9733" max="9733" width="17.8166666666667" style="130" customWidth="1"/>
    <col min="9734" max="9734" width="18.5416666666667" style="130" customWidth="1"/>
    <col min="9735" max="9735" width="15.3666666666667" style="130" customWidth="1"/>
    <col min="9736" max="9743" width="9.81666666666667" style="130" hidden="1" customWidth="1"/>
    <col min="9744" max="9984" width="9.81666666666667" style="130"/>
    <col min="9985" max="9985" width="10.0916666666667" style="130" customWidth="1"/>
    <col min="9986" max="9986" width="9.81666666666667" style="130" hidden="1" customWidth="1"/>
    <col min="9987" max="9987" width="23.2666666666667" style="130" customWidth="1"/>
    <col min="9988" max="9988" width="12.0916666666667" style="130" customWidth="1"/>
    <col min="9989" max="9989" width="17.8166666666667" style="130" customWidth="1"/>
    <col min="9990" max="9990" width="18.5416666666667" style="130" customWidth="1"/>
    <col min="9991" max="9991" width="15.3666666666667" style="130" customWidth="1"/>
    <col min="9992" max="9999" width="9.81666666666667" style="130" hidden="1" customWidth="1"/>
    <col min="10000" max="10240" width="9.81666666666667" style="130"/>
    <col min="10241" max="10241" width="10.0916666666667" style="130" customWidth="1"/>
    <col min="10242" max="10242" width="9.81666666666667" style="130" hidden="1" customWidth="1"/>
    <col min="10243" max="10243" width="23.2666666666667" style="130" customWidth="1"/>
    <col min="10244" max="10244" width="12.0916666666667" style="130" customWidth="1"/>
    <col min="10245" max="10245" width="17.8166666666667" style="130" customWidth="1"/>
    <col min="10246" max="10246" width="18.5416666666667" style="130" customWidth="1"/>
    <col min="10247" max="10247" width="15.3666666666667" style="130" customWidth="1"/>
    <col min="10248" max="10255" width="9.81666666666667" style="130" hidden="1" customWidth="1"/>
    <col min="10256" max="10496" width="9.81666666666667" style="130"/>
    <col min="10497" max="10497" width="10.0916666666667" style="130" customWidth="1"/>
    <col min="10498" max="10498" width="9.81666666666667" style="130" hidden="1" customWidth="1"/>
    <col min="10499" max="10499" width="23.2666666666667" style="130" customWidth="1"/>
    <col min="10500" max="10500" width="12.0916666666667" style="130" customWidth="1"/>
    <col min="10501" max="10501" width="17.8166666666667" style="130" customWidth="1"/>
    <col min="10502" max="10502" width="18.5416666666667" style="130" customWidth="1"/>
    <col min="10503" max="10503" width="15.3666666666667" style="130" customWidth="1"/>
    <col min="10504" max="10511" width="9.81666666666667" style="130" hidden="1" customWidth="1"/>
    <col min="10512" max="10752" width="9.81666666666667" style="130"/>
    <col min="10753" max="10753" width="10.0916666666667" style="130" customWidth="1"/>
    <col min="10754" max="10754" width="9.81666666666667" style="130" hidden="1" customWidth="1"/>
    <col min="10755" max="10755" width="23.2666666666667" style="130" customWidth="1"/>
    <col min="10756" max="10756" width="12.0916666666667" style="130" customWidth="1"/>
    <col min="10757" max="10757" width="17.8166666666667" style="130" customWidth="1"/>
    <col min="10758" max="10758" width="18.5416666666667" style="130" customWidth="1"/>
    <col min="10759" max="10759" width="15.3666666666667" style="130" customWidth="1"/>
    <col min="10760" max="10767" width="9.81666666666667" style="130" hidden="1" customWidth="1"/>
    <col min="10768" max="11008" width="9.81666666666667" style="130"/>
    <col min="11009" max="11009" width="10.0916666666667" style="130" customWidth="1"/>
    <col min="11010" max="11010" width="9.81666666666667" style="130" hidden="1" customWidth="1"/>
    <col min="11011" max="11011" width="23.2666666666667" style="130" customWidth="1"/>
    <col min="11012" max="11012" width="12.0916666666667" style="130" customWidth="1"/>
    <col min="11013" max="11013" width="17.8166666666667" style="130" customWidth="1"/>
    <col min="11014" max="11014" width="18.5416666666667" style="130" customWidth="1"/>
    <col min="11015" max="11015" width="15.3666666666667" style="130" customWidth="1"/>
    <col min="11016" max="11023" width="9.81666666666667" style="130" hidden="1" customWidth="1"/>
    <col min="11024" max="11264" width="9.81666666666667" style="130"/>
    <col min="11265" max="11265" width="10.0916666666667" style="130" customWidth="1"/>
    <col min="11266" max="11266" width="9.81666666666667" style="130" hidden="1" customWidth="1"/>
    <col min="11267" max="11267" width="23.2666666666667" style="130" customWidth="1"/>
    <col min="11268" max="11268" width="12.0916666666667" style="130" customWidth="1"/>
    <col min="11269" max="11269" width="17.8166666666667" style="130" customWidth="1"/>
    <col min="11270" max="11270" width="18.5416666666667" style="130" customWidth="1"/>
    <col min="11271" max="11271" width="15.3666666666667" style="130" customWidth="1"/>
    <col min="11272" max="11279" width="9.81666666666667" style="130" hidden="1" customWidth="1"/>
    <col min="11280" max="11520" width="9.81666666666667" style="130"/>
    <col min="11521" max="11521" width="10.0916666666667" style="130" customWidth="1"/>
    <col min="11522" max="11522" width="9.81666666666667" style="130" hidden="1" customWidth="1"/>
    <col min="11523" max="11523" width="23.2666666666667" style="130" customWidth="1"/>
    <col min="11524" max="11524" width="12.0916666666667" style="130" customWidth="1"/>
    <col min="11525" max="11525" width="17.8166666666667" style="130" customWidth="1"/>
    <col min="11526" max="11526" width="18.5416666666667" style="130" customWidth="1"/>
    <col min="11527" max="11527" width="15.3666666666667" style="130" customWidth="1"/>
    <col min="11528" max="11535" width="9.81666666666667" style="130" hidden="1" customWidth="1"/>
    <col min="11536" max="11776" width="9.81666666666667" style="130"/>
    <col min="11777" max="11777" width="10.0916666666667" style="130" customWidth="1"/>
    <col min="11778" max="11778" width="9.81666666666667" style="130" hidden="1" customWidth="1"/>
    <col min="11779" max="11779" width="23.2666666666667" style="130" customWidth="1"/>
    <col min="11780" max="11780" width="12.0916666666667" style="130" customWidth="1"/>
    <col min="11781" max="11781" width="17.8166666666667" style="130" customWidth="1"/>
    <col min="11782" max="11782" width="18.5416666666667" style="130" customWidth="1"/>
    <col min="11783" max="11783" width="15.3666666666667" style="130" customWidth="1"/>
    <col min="11784" max="11791" width="9.81666666666667" style="130" hidden="1" customWidth="1"/>
    <col min="11792" max="12032" width="9.81666666666667" style="130"/>
    <col min="12033" max="12033" width="10.0916666666667" style="130" customWidth="1"/>
    <col min="12034" max="12034" width="9.81666666666667" style="130" hidden="1" customWidth="1"/>
    <col min="12035" max="12035" width="23.2666666666667" style="130" customWidth="1"/>
    <col min="12036" max="12036" width="12.0916666666667" style="130" customWidth="1"/>
    <col min="12037" max="12037" width="17.8166666666667" style="130" customWidth="1"/>
    <col min="12038" max="12038" width="18.5416666666667" style="130" customWidth="1"/>
    <col min="12039" max="12039" width="15.3666666666667" style="130" customWidth="1"/>
    <col min="12040" max="12047" width="9.81666666666667" style="130" hidden="1" customWidth="1"/>
    <col min="12048" max="12288" width="9.81666666666667" style="130"/>
    <col min="12289" max="12289" width="10.0916666666667" style="130" customWidth="1"/>
    <col min="12290" max="12290" width="9.81666666666667" style="130" hidden="1" customWidth="1"/>
    <col min="12291" max="12291" width="23.2666666666667" style="130" customWidth="1"/>
    <col min="12292" max="12292" width="12.0916666666667" style="130" customWidth="1"/>
    <col min="12293" max="12293" width="17.8166666666667" style="130" customWidth="1"/>
    <col min="12294" max="12294" width="18.5416666666667" style="130" customWidth="1"/>
    <col min="12295" max="12295" width="15.3666666666667" style="130" customWidth="1"/>
    <col min="12296" max="12303" width="9.81666666666667" style="130" hidden="1" customWidth="1"/>
    <col min="12304" max="12544" width="9.81666666666667" style="130"/>
    <col min="12545" max="12545" width="10.0916666666667" style="130" customWidth="1"/>
    <col min="12546" max="12546" width="9.81666666666667" style="130" hidden="1" customWidth="1"/>
    <col min="12547" max="12547" width="23.2666666666667" style="130" customWidth="1"/>
    <col min="12548" max="12548" width="12.0916666666667" style="130" customWidth="1"/>
    <col min="12549" max="12549" width="17.8166666666667" style="130" customWidth="1"/>
    <col min="12550" max="12550" width="18.5416666666667" style="130" customWidth="1"/>
    <col min="12551" max="12551" width="15.3666666666667" style="130" customWidth="1"/>
    <col min="12552" max="12559" width="9.81666666666667" style="130" hidden="1" customWidth="1"/>
    <col min="12560" max="12800" width="9.81666666666667" style="130"/>
    <col min="12801" max="12801" width="10.0916666666667" style="130" customWidth="1"/>
    <col min="12802" max="12802" width="9.81666666666667" style="130" hidden="1" customWidth="1"/>
    <col min="12803" max="12803" width="23.2666666666667" style="130" customWidth="1"/>
    <col min="12804" max="12804" width="12.0916666666667" style="130" customWidth="1"/>
    <col min="12805" max="12805" width="17.8166666666667" style="130" customWidth="1"/>
    <col min="12806" max="12806" width="18.5416666666667" style="130" customWidth="1"/>
    <col min="12807" max="12807" width="15.3666666666667" style="130" customWidth="1"/>
    <col min="12808" max="12815" width="9.81666666666667" style="130" hidden="1" customWidth="1"/>
    <col min="12816" max="13056" width="9.81666666666667" style="130"/>
    <col min="13057" max="13057" width="10.0916666666667" style="130" customWidth="1"/>
    <col min="13058" max="13058" width="9.81666666666667" style="130" hidden="1" customWidth="1"/>
    <col min="13059" max="13059" width="23.2666666666667" style="130" customWidth="1"/>
    <col min="13060" max="13060" width="12.0916666666667" style="130" customWidth="1"/>
    <col min="13061" max="13061" width="17.8166666666667" style="130" customWidth="1"/>
    <col min="13062" max="13062" width="18.5416666666667" style="130" customWidth="1"/>
    <col min="13063" max="13063" width="15.3666666666667" style="130" customWidth="1"/>
    <col min="13064" max="13071" width="9.81666666666667" style="130" hidden="1" customWidth="1"/>
    <col min="13072" max="13312" width="9.81666666666667" style="130"/>
    <col min="13313" max="13313" width="10.0916666666667" style="130" customWidth="1"/>
    <col min="13314" max="13314" width="9.81666666666667" style="130" hidden="1" customWidth="1"/>
    <col min="13315" max="13315" width="23.2666666666667" style="130" customWidth="1"/>
    <col min="13316" max="13316" width="12.0916666666667" style="130" customWidth="1"/>
    <col min="13317" max="13317" width="17.8166666666667" style="130" customWidth="1"/>
    <col min="13318" max="13318" width="18.5416666666667" style="130" customWidth="1"/>
    <col min="13319" max="13319" width="15.3666666666667" style="130" customWidth="1"/>
    <col min="13320" max="13327" width="9.81666666666667" style="130" hidden="1" customWidth="1"/>
    <col min="13328" max="13568" width="9.81666666666667" style="130"/>
    <col min="13569" max="13569" width="10.0916666666667" style="130" customWidth="1"/>
    <col min="13570" max="13570" width="9.81666666666667" style="130" hidden="1" customWidth="1"/>
    <col min="13571" max="13571" width="23.2666666666667" style="130" customWidth="1"/>
    <col min="13572" max="13572" width="12.0916666666667" style="130" customWidth="1"/>
    <col min="13573" max="13573" width="17.8166666666667" style="130" customWidth="1"/>
    <col min="13574" max="13574" width="18.5416666666667" style="130" customWidth="1"/>
    <col min="13575" max="13575" width="15.3666666666667" style="130" customWidth="1"/>
    <col min="13576" max="13583" width="9.81666666666667" style="130" hidden="1" customWidth="1"/>
    <col min="13584" max="13824" width="9.81666666666667" style="130"/>
    <col min="13825" max="13825" width="10.0916666666667" style="130" customWidth="1"/>
    <col min="13826" max="13826" width="9.81666666666667" style="130" hidden="1" customWidth="1"/>
    <col min="13827" max="13827" width="23.2666666666667" style="130" customWidth="1"/>
    <col min="13828" max="13828" width="12.0916666666667" style="130" customWidth="1"/>
    <col min="13829" max="13829" width="17.8166666666667" style="130" customWidth="1"/>
    <col min="13830" max="13830" width="18.5416666666667" style="130" customWidth="1"/>
    <col min="13831" max="13831" width="15.3666666666667" style="130" customWidth="1"/>
    <col min="13832" max="13839" width="9.81666666666667" style="130" hidden="1" customWidth="1"/>
    <col min="13840" max="14080" width="9.81666666666667" style="130"/>
    <col min="14081" max="14081" width="10.0916666666667" style="130" customWidth="1"/>
    <col min="14082" max="14082" width="9.81666666666667" style="130" hidden="1" customWidth="1"/>
    <col min="14083" max="14083" width="23.2666666666667" style="130" customWidth="1"/>
    <col min="14084" max="14084" width="12.0916666666667" style="130" customWidth="1"/>
    <col min="14085" max="14085" width="17.8166666666667" style="130" customWidth="1"/>
    <col min="14086" max="14086" width="18.5416666666667" style="130" customWidth="1"/>
    <col min="14087" max="14087" width="15.3666666666667" style="130" customWidth="1"/>
    <col min="14088" max="14095" width="9.81666666666667" style="130" hidden="1" customWidth="1"/>
    <col min="14096" max="14336" width="9.81666666666667" style="130"/>
    <col min="14337" max="14337" width="10.0916666666667" style="130" customWidth="1"/>
    <col min="14338" max="14338" width="9.81666666666667" style="130" hidden="1" customWidth="1"/>
    <col min="14339" max="14339" width="23.2666666666667" style="130" customWidth="1"/>
    <col min="14340" max="14340" width="12.0916666666667" style="130" customWidth="1"/>
    <col min="14341" max="14341" width="17.8166666666667" style="130" customWidth="1"/>
    <col min="14342" max="14342" width="18.5416666666667" style="130" customWidth="1"/>
    <col min="14343" max="14343" width="15.3666666666667" style="130" customWidth="1"/>
    <col min="14344" max="14351" width="9.81666666666667" style="130" hidden="1" customWidth="1"/>
    <col min="14352" max="14592" width="9.81666666666667" style="130"/>
    <col min="14593" max="14593" width="10.0916666666667" style="130" customWidth="1"/>
    <col min="14594" max="14594" width="9.81666666666667" style="130" hidden="1" customWidth="1"/>
    <col min="14595" max="14595" width="23.2666666666667" style="130" customWidth="1"/>
    <col min="14596" max="14596" width="12.0916666666667" style="130" customWidth="1"/>
    <col min="14597" max="14597" width="17.8166666666667" style="130" customWidth="1"/>
    <col min="14598" max="14598" width="18.5416666666667" style="130" customWidth="1"/>
    <col min="14599" max="14599" width="15.3666666666667" style="130" customWidth="1"/>
    <col min="14600" max="14607" width="9.81666666666667" style="130" hidden="1" customWidth="1"/>
    <col min="14608" max="14848" width="9.81666666666667" style="130"/>
    <col min="14849" max="14849" width="10.0916666666667" style="130" customWidth="1"/>
    <col min="14850" max="14850" width="9.81666666666667" style="130" hidden="1" customWidth="1"/>
    <col min="14851" max="14851" width="23.2666666666667" style="130" customWidth="1"/>
    <col min="14852" max="14852" width="12.0916666666667" style="130" customWidth="1"/>
    <col min="14853" max="14853" width="17.8166666666667" style="130" customWidth="1"/>
    <col min="14854" max="14854" width="18.5416666666667" style="130" customWidth="1"/>
    <col min="14855" max="14855" width="15.3666666666667" style="130" customWidth="1"/>
    <col min="14856" max="14863" width="9.81666666666667" style="130" hidden="1" customWidth="1"/>
    <col min="14864" max="15104" width="9.81666666666667" style="130"/>
    <col min="15105" max="15105" width="10.0916666666667" style="130" customWidth="1"/>
    <col min="15106" max="15106" width="9.81666666666667" style="130" hidden="1" customWidth="1"/>
    <col min="15107" max="15107" width="23.2666666666667" style="130" customWidth="1"/>
    <col min="15108" max="15108" width="12.0916666666667" style="130" customWidth="1"/>
    <col min="15109" max="15109" width="17.8166666666667" style="130" customWidth="1"/>
    <col min="15110" max="15110" width="18.5416666666667" style="130" customWidth="1"/>
    <col min="15111" max="15111" width="15.3666666666667" style="130" customWidth="1"/>
    <col min="15112" max="15119" width="9.81666666666667" style="130" hidden="1" customWidth="1"/>
    <col min="15120" max="15360" width="9.81666666666667" style="130"/>
    <col min="15361" max="15361" width="10.0916666666667" style="130" customWidth="1"/>
    <col min="15362" max="15362" width="9.81666666666667" style="130" hidden="1" customWidth="1"/>
    <col min="15363" max="15363" width="23.2666666666667" style="130" customWidth="1"/>
    <col min="15364" max="15364" width="12.0916666666667" style="130" customWidth="1"/>
    <col min="15365" max="15365" width="17.8166666666667" style="130" customWidth="1"/>
    <col min="15366" max="15366" width="18.5416666666667" style="130" customWidth="1"/>
    <col min="15367" max="15367" width="15.3666666666667" style="130" customWidth="1"/>
    <col min="15368" max="15375" width="9.81666666666667" style="130" hidden="1" customWidth="1"/>
    <col min="15376" max="15616" width="9.81666666666667" style="130"/>
    <col min="15617" max="15617" width="10.0916666666667" style="130" customWidth="1"/>
    <col min="15618" max="15618" width="9.81666666666667" style="130" hidden="1" customWidth="1"/>
    <col min="15619" max="15619" width="23.2666666666667" style="130" customWidth="1"/>
    <col min="15620" max="15620" width="12.0916666666667" style="130" customWidth="1"/>
    <col min="15621" max="15621" width="17.8166666666667" style="130" customWidth="1"/>
    <col min="15622" max="15622" width="18.5416666666667" style="130" customWidth="1"/>
    <col min="15623" max="15623" width="15.3666666666667" style="130" customWidth="1"/>
    <col min="15624" max="15631" width="9.81666666666667" style="130" hidden="1" customWidth="1"/>
    <col min="15632" max="15872" width="9.81666666666667" style="130"/>
    <col min="15873" max="15873" width="10.0916666666667" style="130" customWidth="1"/>
    <col min="15874" max="15874" width="9.81666666666667" style="130" hidden="1" customWidth="1"/>
    <col min="15875" max="15875" width="23.2666666666667" style="130" customWidth="1"/>
    <col min="15876" max="15876" width="12.0916666666667" style="130" customWidth="1"/>
    <col min="15877" max="15877" width="17.8166666666667" style="130" customWidth="1"/>
    <col min="15878" max="15878" width="18.5416666666667" style="130" customWidth="1"/>
    <col min="15879" max="15879" width="15.3666666666667" style="130" customWidth="1"/>
    <col min="15880" max="15887" width="9.81666666666667" style="130" hidden="1" customWidth="1"/>
    <col min="15888" max="16128" width="9.81666666666667" style="130"/>
    <col min="16129" max="16129" width="10.0916666666667" style="130" customWidth="1"/>
    <col min="16130" max="16130" width="9.81666666666667" style="130" hidden="1" customWidth="1"/>
    <col min="16131" max="16131" width="23.2666666666667" style="130" customWidth="1"/>
    <col min="16132" max="16132" width="12.0916666666667" style="130" customWidth="1"/>
    <col min="16133" max="16133" width="17.8166666666667" style="130" customWidth="1"/>
    <col min="16134" max="16134" width="18.5416666666667" style="130" customWidth="1"/>
    <col min="16135" max="16135" width="15.3666666666667" style="130" customWidth="1"/>
    <col min="16136" max="16143" width="9.81666666666667" style="130" hidden="1" customWidth="1"/>
    <col min="16144" max="16384" width="9.81666666666667" style="130"/>
  </cols>
  <sheetData>
    <row r="1" customHeight="1" spans="1:14">
      <c r="A1" s="132" t="s">
        <v>225</v>
      </c>
      <c r="B1" s="132"/>
      <c r="C1" s="133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customHeight="1" spans="1:14">
      <c r="A2" s="130" t="s">
        <v>226</v>
      </c>
      <c r="D2" s="134"/>
      <c r="E2" s="134" t="s">
        <v>227</v>
      </c>
      <c r="F2" s="134"/>
      <c r="G2" s="134"/>
      <c r="H2" s="134"/>
      <c r="I2" s="134"/>
      <c r="J2" s="134" t="s">
        <v>228</v>
      </c>
      <c r="K2" s="134"/>
      <c r="L2" s="134"/>
      <c r="M2" s="134"/>
      <c r="N2" s="134"/>
    </row>
    <row r="3" customHeight="1" spans="1:15">
      <c r="A3" s="135" t="s">
        <v>2</v>
      </c>
      <c r="B3" s="135" t="s">
        <v>229</v>
      </c>
      <c r="C3" s="136" t="s">
        <v>230</v>
      </c>
      <c r="D3" s="135" t="s">
        <v>231</v>
      </c>
      <c r="E3" s="135"/>
      <c r="F3" s="135"/>
      <c r="G3" s="135" t="s">
        <v>232</v>
      </c>
      <c r="H3" s="135" t="s">
        <v>233</v>
      </c>
      <c r="I3" s="135"/>
      <c r="J3" s="135"/>
      <c r="K3" s="135" t="s">
        <v>234</v>
      </c>
      <c r="L3" s="135"/>
      <c r="M3" s="135"/>
      <c r="N3" s="135" t="s">
        <v>235</v>
      </c>
      <c r="O3" s="137" t="s">
        <v>236</v>
      </c>
    </row>
    <row r="4" customHeight="1" spans="1:15">
      <c r="A4" s="135"/>
      <c r="B4" s="135"/>
      <c r="C4" s="136"/>
      <c r="D4" s="137" t="s">
        <v>7</v>
      </c>
      <c r="E4" s="137" t="s">
        <v>11</v>
      </c>
      <c r="F4" s="137" t="s">
        <v>12</v>
      </c>
      <c r="G4" s="135"/>
      <c r="H4" s="137" t="s">
        <v>7</v>
      </c>
      <c r="I4" s="137" t="s">
        <v>11</v>
      </c>
      <c r="J4" s="137" t="s">
        <v>12</v>
      </c>
      <c r="K4" s="137" t="s">
        <v>7</v>
      </c>
      <c r="L4" s="137" t="s">
        <v>11</v>
      </c>
      <c r="M4" s="137" t="s">
        <v>12</v>
      </c>
      <c r="N4" s="135"/>
      <c r="O4" s="137"/>
    </row>
    <row r="5" customHeight="1" spans="1:17">
      <c r="A5" s="137">
        <v>1</v>
      </c>
      <c r="B5" s="137"/>
      <c r="C5" s="138" t="s">
        <v>237</v>
      </c>
      <c r="D5" s="139">
        <v>2229.7</v>
      </c>
      <c r="E5" s="139">
        <v>23790.27</v>
      </c>
      <c r="F5" s="140">
        <f t="shared" ref="F5:F60" si="0">E5</f>
        <v>23790.27</v>
      </c>
      <c r="G5" s="139">
        <v>2229.7</v>
      </c>
      <c r="H5" s="137"/>
      <c r="I5" s="137"/>
      <c r="J5" s="137"/>
      <c r="K5" s="137"/>
      <c r="L5" s="137"/>
      <c r="M5" s="137"/>
      <c r="N5" s="137"/>
      <c r="O5" s="137"/>
      <c r="P5" s="130" t="e">
        <f>VLOOKUP(C5,'2020.7存货评估表'!B7:J67,9,0)</f>
        <v>#N/A</v>
      </c>
      <c r="Q5" s="130">
        <v>1</v>
      </c>
    </row>
    <row r="6" customHeight="1" spans="1:17">
      <c r="A6" s="137">
        <v>2</v>
      </c>
      <c r="B6" s="137"/>
      <c r="C6" s="138" t="s">
        <v>238</v>
      </c>
      <c r="D6" s="141">
        <v>500</v>
      </c>
      <c r="E6" s="139">
        <v>5384.62</v>
      </c>
      <c r="F6" s="140">
        <f t="shared" si="0"/>
        <v>5384.62</v>
      </c>
      <c r="G6" s="141">
        <v>500</v>
      </c>
      <c r="H6" s="137"/>
      <c r="I6" s="137"/>
      <c r="J6" s="137"/>
      <c r="K6" s="137"/>
      <c r="L6" s="137"/>
      <c r="M6" s="137"/>
      <c r="N6" s="137"/>
      <c r="O6" s="137"/>
      <c r="Q6" s="130">
        <v>2</v>
      </c>
    </row>
    <row r="7" customHeight="1" spans="1:17">
      <c r="A7" s="137">
        <v>3</v>
      </c>
      <c r="B7" s="137"/>
      <c r="C7" s="138" t="s">
        <v>239</v>
      </c>
      <c r="D7" s="139">
        <v>11075</v>
      </c>
      <c r="E7" s="139">
        <v>6460.05</v>
      </c>
      <c r="F7" s="140">
        <f t="shared" si="0"/>
        <v>6460.05</v>
      </c>
      <c r="G7" s="139">
        <v>11075</v>
      </c>
      <c r="H7" s="137"/>
      <c r="I7" s="137"/>
      <c r="J7" s="137"/>
      <c r="K7" s="137"/>
      <c r="L7" s="137"/>
      <c r="M7" s="137"/>
      <c r="N7" s="137"/>
      <c r="O7" s="137"/>
      <c r="Q7" s="130">
        <v>3</v>
      </c>
    </row>
    <row r="8" customHeight="1" spans="1:17">
      <c r="A8" s="137">
        <v>4</v>
      </c>
      <c r="B8" s="137"/>
      <c r="C8" s="138" t="s">
        <v>240</v>
      </c>
      <c r="D8" s="141">
        <v>460</v>
      </c>
      <c r="E8" s="139">
        <v>8588.31</v>
      </c>
      <c r="F8" s="140">
        <f t="shared" si="0"/>
        <v>8588.31</v>
      </c>
      <c r="G8" s="141">
        <v>460</v>
      </c>
      <c r="H8" s="137"/>
      <c r="I8" s="137"/>
      <c r="J8" s="137"/>
      <c r="K8" s="137"/>
      <c r="L8" s="137"/>
      <c r="M8" s="137"/>
      <c r="N8" s="137"/>
      <c r="O8" s="137"/>
      <c r="Q8" s="130">
        <v>4</v>
      </c>
    </row>
    <row r="9" customHeight="1" spans="1:17">
      <c r="A9" s="137">
        <v>5</v>
      </c>
      <c r="B9" s="137"/>
      <c r="C9" s="138" t="s">
        <v>241</v>
      </c>
      <c r="D9" s="139">
        <v>1449.9</v>
      </c>
      <c r="E9" s="139">
        <v>13879.39</v>
      </c>
      <c r="F9" s="140">
        <f t="shared" si="0"/>
        <v>13879.39</v>
      </c>
      <c r="G9" s="139">
        <v>1449.9</v>
      </c>
      <c r="H9" s="137"/>
      <c r="I9" s="137"/>
      <c r="J9" s="137"/>
      <c r="K9" s="137"/>
      <c r="L9" s="137"/>
      <c r="M9" s="137"/>
      <c r="N9" s="137"/>
      <c r="O9" s="137"/>
      <c r="Q9" s="130">
        <v>5</v>
      </c>
    </row>
    <row r="10" customHeight="1" spans="1:17">
      <c r="A10" s="137">
        <v>6</v>
      </c>
      <c r="B10" s="137"/>
      <c r="C10" s="138" t="s">
        <v>242</v>
      </c>
      <c r="D10" s="139">
        <v>2527.6</v>
      </c>
      <c r="E10" s="139">
        <v>37805.98</v>
      </c>
      <c r="F10" s="140">
        <f t="shared" si="0"/>
        <v>37805.98</v>
      </c>
      <c r="G10" s="139">
        <v>2527.6</v>
      </c>
      <c r="H10" s="137"/>
      <c r="I10" s="137"/>
      <c r="J10" s="137"/>
      <c r="K10" s="137"/>
      <c r="L10" s="137"/>
      <c r="M10" s="137"/>
      <c r="N10" s="137"/>
      <c r="O10" s="137"/>
      <c r="Q10" s="130">
        <v>6</v>
      </c>
    </row>
    <row r="11" customHeight="1" spans="1:17">
      <c r="A11" s="137">
        <v>7</v>
      </c>
      <c r="B11" s="137"/>
      <c r="C11" s="138" t="s">
        <v>243</v>
      </c>
      <c r="D11" s="141">
        <v>46.8</v>
      </c>
      <c r="E11" s="139">
        <v>1684.8</v>
      </c>
      <c r="F11" s="140">
        <f t="shared" si="0"/>
        <v>1684.8</v>
      </c>
      <c r="G11" s="141">
        <v>46.8</v>
      </c>
      <c r="H11" s="137"/>
      <c r="I11" s="137"/>
      <c r="J11" s="137"/>
      <c r="K11" s="137"/>
      <c r="L11" s="137"/>
      <c r="M11" s="137"/>
      <c r="N11" s="137"/>
      <c r="O11" s="137"/>
      <c r="Q11" s="130">
        <v>7</v>
      </c>
    </row>
    <row r="12" customHeight="1" spans="1:17">
      <c r="A12" s="137">
        <v>8</v>
      </c>
      <c r="B12" s="137"/>
      <c r="C12" s="138" t="s">
        <v>244</v>
      </c>
      <c r="D12" s="139">
        <v>1728.2</v>
      </c>
      <c r="E12" s="139">
        <v>28080.4</v>
      </c>
      <c r="F12" s="140">
        <f t="shared" si="0"/>
        <v>28080.4</v>
      </c>
      <c r="G12" s="139">
        <v>1728.2</v>
      </c>
      <c r="H12" s="137"/>
      <c r="I12" s="137"/>
      <c r="J12" s="137"/>
      <c r="K12" s="137"/>
      <c r="L12" s="137"/>
      <c r="M12" s="137"/>
      <c r="N12" s="137"/>
      <c r="O12" s="137"/>
      <c r="Q12" s="130">
        <v>8</v>
      </c>
    </row>
    <row r="13" customHeight="1" spans="1:19">
      <c r="A13" s="137">
        <v>9</v>
      </c>
      <c r="B13" s="137"/>
      <c r="C13" s="138" t="s">
        <v>245</v>
      </c>
      <c r="D13" s="141">
        <v>630.7</v>
      </c>
      <c r="E13" s="139">
        <v>13887.73</v>
      </c>
      <c r="F13" s="140">
        <f t="shared" si="0"/>
        <v>13887.73</v>
      </c>
      <c r="G13" s="141">
        <v>630.7</v>
      </c>
      <c r="H13" s="137"/>
      <c r="I13" s="137"/>
      <c r="J13" s="137"/>
      <c r="K13" s="137"/>
      <c r="L13" s="137"/>
      <c r="M13" s="137"/>
      <c r="N13" s="137"/>
      <c r="O13" s="137"/>
      <c r="Q13" s="130">
        <v>9</v>
      </c>
      <c r="S13" s="130" t="s">
        <v>246</v>
      </c>
    </row>
    <row r="14" customHeight="1" spans="1:17">
      <c r="A14" s="137">
        <v>10</v>
      </c>
      <c r="B14" s="137"/>
      <c r="C14" s="138" t="s">
        <v>247</v>
      </c>
      <c r="D14" s="139">
        <v>1865</v>
      </c>
      <c r="E14" s="139">
        <v>16782.42</v>
      </c>
      <c r="F14" s="140">
        <f t="shared" si="0"/>
        <v>16782.42</v>
      </c>
      <c r="G14" s="139">
        <v>1865</v>
      </c>
      <c r="H14" s="137"/>
      <c r="I14" s="137"/>
      <c r="J14" s="137"/>
      <c r="K14" s="137"/>
      <c r="L14" s="137"/>
      <c r="M14" s="137"/>
      <c r="N14" s="137"/>
      <c r="O14" s="137"/>
      <c r="Q14" s="130">
        <v>10</v>
      </c>
    </row>
    <row r="15" customHeight="1" spans="1:17">
      <c r="A15" s="137">
        <v>11</v>
      </c>
      <c r="B15" s="137"/>
      <c r="C15" s="138" t="s">
        <v>248</v>
      </c>
      <c r="D15" s="139">
        <v>1350</v>
      </c>
      <c r="E15" s="139">
        <v>19384.61</v>
      </c>
      <c r="F15" s="140">
        <f t="shared" si="0"/>
        <v>19384.61</v>
      </c>
      <c r="G15" s="139">
        <v>1350</v>
      </c>
      <c r="H15" s="137"/>
      <c r="I15" s="137"/>
      <c r="J15" s="137"/>
      <c r="K15" s="137"/>
      <c r="L15" s="137"/>
      <c r="M15" s="137"/>
      <c r="N15" s="137"/>
      <c r="O15" s="137"/>
      <c r="Q15" s="130">
        <v>11</v>
      </c>
    </row>
    <row r="16" customHeight="1" spans="1:17">
      <c r="A16" s="137">
        <v>12</v>
      </c>
      <c r="B16" s="137"/>
      <c r="C16" s="138" t="s">
        <v>249</v>
      </c>
      <c r="D16" s="141">
        <v>450</v>
      </c>
      <c r="E16" s="139">
        <v>5000</v>
      </c>
      <c r="F16" s="140">
        <f t="shared" si="0"/>
        <v>5000</v>
      </c>
      <c r="G16" s="141">
        <v>450</v>
      </c>
      <c r="H16" s="137"/>
      <c r="I16" s="137"/>
      <c r="J16" s="137"/>
      <c r="K16" s="137"/>
      <c r="L16" s="137"/>
      <c r="M16" s="137"/>
      <c r="N16" s="137"/>
      <c r="O16" s="137"/>
      <c r="Q16" s="130">
        <v>12</v>
      </c>
    </row>
    <row r="17" customHeight="1" spans="1:17">
      <c r="A17" s="137">
        <v>13</v>
      </c>
      <c r="B17" s="137"/>
      <c r="C17" s="138" t="s">
        <v>250</v>
      </c>
      <c r="D17" s="141">
        <v>872</v>
      </c>
      <c r="E17" s="139">
        <v>5859.04</v>
      </c>
      <c r="F17" s="140">
        <f t="shared" si="0"/>
        <v>5859.04</v>
      </c>
      <c r="G17" s="141">
        <v>872</v>
      </c>
      <c r="H17" s="137"/>
      <c r="I17" s="137"/>
      <c r="J17" s="137"/>
      <c r="K17" s="137"/>
      <c r="L17" s="137"/>
      <c r="M17" s="137"/>
      <c r="N17" s="137"/>
      <c r="O17" s="137"/>
      <c r="Q17" s="130">
        <v>13</v>
      </c>
    </row>
    <row r="18" customHeight="1" spans="1:17">
      <c r="A18" s="137">
        <v>14</v>
      </c>
      <c r="B18" s="137"/>
      <c r="C18" s="138" t="s">
        <v>251</v>
      </c>
      <c r="D18" s="141">
        <v>500</v>
      </c>
      <c r="E18" s="141">
        <v>725.64</v>
      </c>
      <c r="F18" s="140">
        <f t="shared" si="0"/>
        <v>725.64</v>
      </c>
      <c r="G18" s="141">
        <v>500</v>
      </c>
      <c r="H18" s="137"/>
      <c r="I18" s="137"/>
      <c r="J18" s="137"/>
      <c r="K18" s="137"/>
      <c r="L18" s="137"/>
      <c r="M18" s="137"/>
      <c r="N18" s="137"/>
      <c r="O18" s="137"/>
      <c r="Q18" s="130">
        <v>14</v>
      </c>
    </row>
    <row r="19" customHeight="1" spans="1:17">
      <c r="A19" s="137">
        <v>15</v>
      </c>
      <c r="B19" s="137"/>
      <c r="C19" s="138" t="s">
        <v>252</v>
      </c>
      <c r="D19" s="141">
        <v>450</v>
      </c>
      <c r="E19" s="141">
        <v>789.22</v>
      </c>
      <c r="F19" s="140">
        <f t="shared" si="0"/>
        <v>789.22</v>
      </c>
      <c r="G19" s="141">
        <v>450</v>
      </c>
      <c r="H19" s="137"/>
      <c r="I19" s="137"/>
      <c r="J19" s="137"/>
      <c r="K19" s="137"/>
      <c r="L19" s="137"/>
      <c r="M19" s="137"/>
      <c r="N19" s="137"/>
      <c r="O19" s="137"/>
      <c r="Q19" s="130">
        <v>15</v>
      </c>
    </row>
    <row r="20" customHeight="1" spans="1:17">
      <c r="A20" s="137">
        <v>16</v>
      </c>
      <c r="B20" s="137"/>
      <c r="C20" s="138" t="s">
        <v>253</v>
      </c>
      <c r="D20" s="141">
        <v>975</v>
      </c>
      <c r="E20" s="139">
        <v>1116.99</v>
      </c>
      <c r="F20" s="140">
        <f t="shared" si="0"/>
        <v>1116.99</v>
      </c>
      <c r="G20" s="141">
        <v>975</v>
      </c>
      <c r="H20" s="137"/>
      <c r="I20" s="137"/>
      <c r="J20" s="137"/>
      <c r="K20" s="137"/>
      <c r="L20" s="137"/>
      <c r="M20" s="137"/>
      <c r="N20" s="137"/>
      <c r="O20" s="137"/>
      <c r="Q20" s="130">
        <v>16</v>
      </c>
    </row>
    <row r="21" customHeight="1" spans="1:17">
      <c r="A21" s="137">
        <v>17</v>
      </c>
      <c r="B21" s="137"/>
      <c r="C21" s="138" t="s">
        <v>254</v>
      </c>
      <c r="D21" s="139">
        <v>27313</v>
      </c>
      <c r="E21" s="139">
        <v>30094.16</v>
      </c>
      <c r="F21" s="140">
        <f t="shared" si="0"/>
        <v>30094.16</v>
      </c>
      <c r="G21" s="139">
        <v>27313</v>
      </c>
      <c r="H21" s="137"/>
      <c r="I21" s="137"/>
      <c r="J21" s="137"/>
      <c r="K21" s="137"/>
      <c r="L21" s="137"/>
      <c r="M21" s="137"/>
      <c r="N21" s="137"/>
      <c r="O21" s="137"/>
      <c r="Q21" s="130">
        <v>17</v>
      </c>
    </row>
    <row r="22" customHeight="1" spans="1:17">
      <c r="A22" s="137">
        <v>18</v>
      </c>
      <c r="B22" s="137"/>
      <c r="C22" s="138" t="s">
        <v>255</v>
      </c>
      <c r="D22" s="141">
        <v>278.5</v>
      </c>
      <c r="E22" s="139">
        <v>2565.95</v>
      </c>
      <c r="F22" s="140">
        <f t="shared" si="0"/>
        <v>2565.95</v>
      </c>
      <c r="G22" s="141">
        <v>278.5</v>
      </c>
      <c r="H22" s="137"/>
      <c r="I22" s="137"/>
      <c r="J22" s="137"/>
      <c r="K22" s="137"/>
      <c r="L22" s="137"/>
      <c r="M22" s="137"/>
      <c r="N22" s="137"/>
      <c r="O22" s="137"/>
      <c r="Q22" s="130">
        <v>18</v>
      </c>
    </row>
    <row r="23" customHeight="1" spans="1:17">
      <c r="A23" s="137">
        <v>19</v>
      </c>
      <c r="B23" s="137"/>
      <c r="C23" s="138" t="s">
        <v>256</v>
      </c>
      <c r="D23" s="141">
        <v>37</v>
      </c>
      <c r="E23" s="139">
        <v>1253.88</v>
      </c>
      <c r="F23" s="140">
        <f t="shared" si="0"/>
        <v>1253.88</v>
      </c>
      <c r="G23" s="141">
        <v>37</v>
      </c>
      <c r="H23" s="137"/>
      <c r="I23" s="137"/>
      <c r="J23" s="137"/>
      <c r="K23" s="137"/>
      <c r="L23" s="137"/>
      <c r="M23" s="137"/>
      <c r="N23" s="137"/>
      <c r="O23" s="137"/>
      <c r="Q23" s="130">
        <v>19</v>
      </c>
    </row>
    <row r="24" customHeight="1" spans="1:17">
      <c r="A24" s="137">
        <v>20</v>
      </c>
      <c r="B24" s="137"/>
      <c r="C24" s="138" t="s">
        <v>257</v>
      </c>
      <c r="D24" s="141">
        <v>10</v>
      </c>
      <c r="E24" s="141">
        <v>384.61</v>
      </c>
      <c r="F24" s="140">
        <f t="shared" si="0"/>
        <v>384.61</v>
      </c>
      <c r="G24" s="141">
        <v>10</v>
      </c>
      <c r="H24" s="137"/>
      <c r="I24" s="137"/>
      <c r="J24" s="137"/>
      <c r="K24" s="137"/>
      <c r="L24" s="137"/>
      <c r="M24" s="137"/>
      <c r="N24" s="137"/>
      <c r="O24" s="137"/>
      <c r="Q24" s="130">
        <v>20</v>
      </c>
    </row>
    <row r="25" customHeight="1" spans="1:17">
      <c r="A25" s="137">
        <v>21</v>
      </c>
      <c r="B25" s="137"/>
      <c r="C25" s="138" t="s">
        <v>258</v>
      </c>
      <c r="D25" s="141">
        <v>43.1</v>
      </c>
      <c r="E25" s="139">
        <v>1761</v>
      </c>
      <c r="F25" s="140">
        <f t="shared" si="0"/>
        <v>1761</v>
      </c>
      <c r="G25" s="141">
        <v>43.1</v>
      </c>
      <c r="H25" s="137"/>
      <c r="I25" s="137"/>
      <c r="J25" s="137"/>
      <c r="K25" s="137"/>
      <c r="L25" s="137"/>
      <c r="M25" s="137"/>
      <c r="N25" s="137"/>
      <c r="O25" s="137"/>
      <c r="Q25" s="130">
        <v>21</v>
      </c>
    </row>
    <row r="26" customHeight="1" spans="1:17">
      <c r="A26" s="137">
        <v>22</v>
      </c>
      <c r="B26" s="137"/>
      <c r="C26" s="138" t="s">
        <v>259</v>
      </c>
      <c r="D26" s="141">
        <v>146.6</v>
      </c>
      <c r="E26" s="139">
        <v>6264.95</v>
      </c>
      <c r="F26" s="140">
        <f t="shared" si="0"/>
        <v>6264.95</v>
      </c>
      <c r="G26" s="141">
        <v>146.6</v>
      </c>
      <c r="H26" s="137"/>
      <c r="I26" s="137"/>
      <c r="J26" s="137"/>
      <c r="K26" s="137"/>
      <c r="L26" s="137"/>
      <c r="M26" s="137"/>
      <c r="N26" s="137"/>
      <c r="O26" s="137"/>
      <c r="Q26" s="130">
        <v>22</v>
      </c>
    </row>
    <row r="27" customHeight="1" spans="1:17">
      <c r="A27" s="137">
        <v>23</v>
      </c>
      <c r="B27" s="137"/>
      <c r="C27" s="138" t="s">
        <v>260</v>
      </c>
      <c r="D27" s="141">
        <v>32.3</v>
      </c>
      <c r="E27" s="139">
        <v>1049.05</v>
      </c>
      <c r="F27" s="140">
        <f t="shared" si="0"/>
        <v>1049.05</v>
      </c>
      <c r="G27" s="141">
        <v>32.3</v>
      </c>
      <c r="H27" s="137"/>
      <c r="I27" s="137"/>
      <c r="J27" s="137"/>
      <c r="K27" s="137"/>
      <c r="L27" s="137"/>
      <c r="M27" s="137"/>
      <c r="N27" s="137"/>
      <c r="O27" s="137"/>
      <c r="Q27" s="130">
        <v>23</v>
      </c>
    </row>
    <row r="28" customHeight="1" spans="1:19">
      <c r="A28" s="137">
        <v>24</v>
      </c>
      <c r="B28" s="137"/>
      <c r="C28" s="138" t="s">
        <v>261</v>
      </c>
      <c r="D28" s="141">
        <v>57.8</v>
      </c>
      <c r="E28" s="139">
        <v>1729.06</v>
      </c>
      <c r="F28" s="140">
        <f t="shared" si="0"/>
        <v>1729.06</v>
      </c>
      <c r="G28" s="141">
        <v>57.8</v>
      </c>
      <c r="H28" s="137"/>
      <c r="I28" s="137"/>
      <c r="J28" s="137"/>
      <c r="K28" s="137"/>
      <c r="L28" s="137"/>
      <c r="M28" s="137"/>
      <c r="N28" s="137"/>
      <c r="O28" s="137"/>
      <c r="Q28" s="130">
        <v>24</v>
      </c>
      <c r="S28" s="130" t="s">
        <v>246</v>
      </c>
    </row>
    <row r="29" customHeight="1" spans="1:17">
      <c r="A29" s="137">
        <v>25</v>
      </c>
      <c r="B29" s="137"/>
      <c r="C29" s="138" t="s">
        <v>262</v>
      </c>
      <c r="D29" s="141">
        <v>40</v>
      </c>
      <c r="E29" s="141">
        <v>923.08</v>
      </c>
      <c r="F29" s="140">
        <f t="shared" si="0"/>
        <v>923.08</v>
      </c>
      <c r="G29" s="141">
        <v>40</v>
      </c>
      <c r="H29" s="137"/>
      <c r="I29" s="137"/>
      <c r="J29" s="137"/>
      <c r="K29" s="137"/>
      <c r="L29" s="137"/>
      <c r="M29" s="137"/>
      <c r="N29" s="137"/>
      <c r="O29" s="137"/>
      <c r="Q29" s="130">
        <v>25</v>
      </c>
    </row>
    <row r="30" customHeight="1" spans="1:17">
      <c r="A30" s="137">
        <v>26</v>
      </c>
      <c r="B30" s="137"/>
      <c r="C30" s="138" t="s">
        <v>263</v>
      </c>
      <c r="D30" s="141">
        <v>75.09</v>
      </c>
      <c r="E30" s="139">
        <v>1219.41</v>
      </c>
      <c r="F30" s="140">
        <f t="shared" si="0"/>
        <v>1219.41</v>
      </c>
      <c r="G30" s="141">
        <v>75.09</v>
      </c>
      <c r="H30" s="137"/>
      <c r="I30" s="137"/>
      <c r="J30" s="137"/>
      <c r="K30" s="137"/>
      <c r="L30" s="137"/>
      <c r="M30" s="137"/>
      <c r="N30" s="137"/>
      <c r="O30" s="137"/>
      <c r="Q30" s="130">
        <v>26</v>
      </c>
    </row>
    <row r="31" customHeight="1" spans="1:17">
      <c r="A31" s="137">
        <v>27</v>
      </c>
      <c r="B31" s="137"/>
      <c r="C31" s="138" t="s">
        <v>264</v>
      </c>
      <c r="D31" s="141">
        <v>48</v>
      </c>
      <c r="E31" s="141">
        <v>902.56</v>
      </c>
      <c r="F31" s="140">
        <f t="shared" si="0"/>
        <v>902.56</v>
      </c>
      <c r="G31" s="141">
        <v>48</v>
      </c>
      <c r="H31" s="137"/>
      <c r="I31" s="137"/>
      <c r="J31" s="137"/>
      <c r="K31" s="137"/>
      <c r="L31" s="137"/>
      <c r="M31" s="137"/>
      <c r="N31" s="137"/>
      <c r="O31" s="137"/>
      <c r="Q31" s="130">
        <v>27</v>
      </c>
    </row>
    <row r="32" customHeight="1" spans="1:17">
      <c r="A32" s="137">
        <v>28</v>
      </c>
      <c r="B32" s="137"/>
      <c r="C32" s="138" t="s">
        <v>265</v>
      </c>
      <c r="D32" s="141">
        <v>100</v>
      </c>
      <c r="E32" s="139">
        <v>1153.85</v>
      </c>
      <c r="F32" s="140">
        <f t="shared" si="0"/>
        <v>1153.85</v>
      </c>
      <c r="G32" s="141">
        <v>100</v>
      </c>
      <c r="H32" s="137"/>
      <c r="I32" s="137"/>
      <c r="J32" s="137"/>
      <c r="K32" s="137"/>
      <c r="L32" s="137"/>
      <c r="M32" s="137"/>
      <c r="N32" s="137"/>
      <c r="O32" s="137"/>
      <c r="Q32" s="130">
        <v>28</v>
      </c>
    </row>
    <row r="33" customHeight="1" spans="1:17">
      <c r="A33" s="137">
        <v>29</v>
      </c>
      <c r="B33" s="137"/>
      <c r="C33" s="138" t="s">
        <v>266</v>
      </c>
      <c r="D33" s="139">
        <v>1684</v>
      </c>
      <c r="E33" s="139">
        <v>20043.49</v>
      </c>
      <c r="F33" s="140">
        <f t="shared" si="0"/>
        <v>20043.49</v>
      </c>
      <c r="G33" s="139">
        <v>1684</v>
      </c>
      <c r="H33" s="137"/>
      <c r="I33" s="137"/>
      <c r="J33" s="137"/>
      <c r="K33" s="137"/>
      <c r="L33" s="137"/>
      <c r="M33" s="137"/>
      <c r="N33" s="137"/>
      <c r="O33" s="137"/>
      <c r="Q33" s="130">
        <v>29</v>
      </c>
    </row>
    <row r="34" customHeight="1" spans="1:17">
      <c r="A34" s="137">
        <v>30</v>
      </c>
      <c r="B34" s="137"/>
      <c r="C34" s="138" t="s">
        <v>267</v>
      </c>
      <c r="D34" s="139">
        <v>2025</v>
      </c>
      <c r="E34" s="139">
        <v>23735.45</v>
      </c>
      <c r="F34" s="140">
        <f t="shared" si="0"/>
        <v>23735.45</v>
      </c>
      <c r="G34" s="139">
        <v>2025</v>
      </c>
      <c r="H34" s="137"/>
      <c r="I34" s="137"/>
      <c r="J34" s="137"/>
      <c r="K34" s="137"/>
      <c r="L34" s="137"/>
      <c r="M34" s="137"/>
      <c r="N34" s="137"/>
      <c r="O34" s="137"/>
      <c r="Q34" s="130">
        <v>30</v>
      </c>
    </row>
    <row r="35" customHeight="1" spans="1:17">
      <c r="A35" s="137">
        <v>31</v>
      </c>
      <c r="B35" s="137"/>
      <c r="C35" s="138" t="s">
        <v>268</v>
      </c>
      <c r="D35" s="141">
        <v>364.82</v>
      </c>
      <c r="E35" s="139">
        <v>4209.45</v>
      </c>
      <c r="F35" s="140">
        <f t="shared" si="0"/>
        <v>4209.45</v>
      </c>
      <c r="G35" s="141">
        <v>364.82</v>
      </c>
      <c r="H35" s="137"/>
      <c r="I35" s="137"/>
      <c r="J35" s="137"/>
      <c r="K35" s="137"/>
      <c r="L35" s="137"/>
      <c r="M35" s="137"/>
      <c r="N35" s="137"/>
      <c r="O35" s="137"/>
      <c r="Q35" s="130">
        <v>31</v>
      </c>
    </row>
    <row r="36" customHeight="1" spans="1:17">
      <c r="A36" s="137">
        <v>32</v>
      </c>
      <c r="B36" s="137"/>
      <c r="C36" s="138" t="s">
        <v>269</v>
      </c>
      <c r="D36" s="139">
        <v>1730</v>
      </c>
      <c r="E36" s="139">
        <v>20344.15</v>
      </c>
      <c r="F36" s="140">
        <f t="shared" si="0"/>
        <v>20344.15</v>
      </c>
      <c r="G36" s="139">
        <v>1730</v>
      </c>
      <c r="H36" s="137"/>
      <c r="I36" s="137"/>
      <c r="J36" s="137"/>
      <c r="K36" s="137"/>
      <c r="L36" s="137"/>
      <c r="M36" s="137"/>
      <c r="N36" s="137"/>
      <c r="O36" s="137"/>
      <c r="Q36" s="130">
        <v>32</v>
      </c>
    </row>
    <row r="37" customHeight="1" spans="1:17">
      <c r="A37" s="137">
        <v>33</v>
      </c>
      <c r="B37" s="137"/>
      <c r="C37" s="138" t="s">
        <v>270</v>
      </c>
      <c r="D37" s="139">
        <v>4308.5</v>
      </c>
      <c r="E37" s="139">
        <v>49789.02</v>
      </c>
      <c r="F37" s="140">
        <f t="shared" si="0"/>
        <v>49789.02</v>
      </c>
      <c r="G37" s="139">
        <v>4308.5</v>
      </c>
      <c r="H37" s="137"/>
      <c r="I37" s="137"/>
      <c r="J37" s="137"/>
      <c r="K37" s="137"/>
      <c r="L37" s="137"/>
      <c r="M37" s="137"/>
      <c r="N37" s="137"/>
      <c r="O37" s="137"/>
      <c r="Q37" s="130">
        <v>33</v>
      </c>
    </row>
    <row r="38" customHeight="1" spans="1:17">
      <c r="A38" s="137">
        <v>34</v>
      </c>
      <c r="B38" s="137"/>
      <c r="C38" s="138" t="s">
        <v>271</v>
      </c>
      <c r="D38" s="141">
        <v>130.8</v>
      </c>
      <c r="E38" s="139">
        <v>1494.39</v>
      </c>
      <c r="F38" s="140">
        <f t="shared" si="0"/>
        <v>1494.39</v>
      </c>
      <c r="G38" s="141">
        <v>130.8</v>
      </c>
      <c r="H38" s="137"/>
      <c r="I38" s="137"/>
      <c r="J38" s="137"/>
      <c r="K38" s="137"/>
      <c r="L38" s="137"/>
      <c r="M38" s="137"/>
      <c r="N38" s="137"/>
      <c r="O38" s="137"/>
      <c r="Q38" s="130">
        <v>34</v>
      </c>
    </row>
    <row r="39" customHeight="1" spans="1:19">
      <c r="A39" s="137">
        <v>35</v>
      </c>
      <c r="B39" s="137"/>
      <c r="C39" s="138" t="s">
        <v>272</v>
      </c>
      <c r="D39" s="141">
        <v>3</v>
      </c>
      <c r="E39" s="141">
        <v>261.54</v>
      </c>
      <c r="F39" s="140">
        <f t="shared" si="0"/>
        <v>261.54</v>
      </c>
      <c r="G39" s="141">
        <v>3</v>
      </c>
      <c r="H39" s="137"/>
      <c r="I39" s="137"/>
      <c r="J39" s="137"/>
      <c r="K39" s="137"/>
      <c r="L39" s="137"/>
      <c r="M39" s="137"/>
      <c r="N39" s="137"/>
      <c r="O39" s="137"/>
      <c r="Q39" s="130">
        <v>35</v>
      </c>
      <c r="S39" s="130" t="s">
        <v>246</v>
      </c>
    </row>
    <row r="40" customHeight="1" spans="1:17">
      <c r="A40" s="137">
        <v>36</v>
      </c>
      <c r="B40" s="137"/>
      <c r="C40" s="138" t="s">
        <v>273</v>
      </c>
      <c r="D40" s="141">
        <v>2</v>
      </c>
      <c r="E40" s="141">
        <v>177.78</v>
      </c>
      <c r="F40" s="140">
        <f t="shared" si="0"/>
        <v>177.78</v>
      </c>
      <c r="G40" s="141">
        <v>2</v>
      </c>
      <c r="H40" s="137"/>
      <c r="I40" s="137"/>
      <c r="J40" s="137"/>
      <c r="K40" s="137"/>
      <c r="L40" s="137"/>
      <c r="M40" s="137"/>
      <c r="N40" s="137"/>
      <c r="O40" s="137"/>
      <c r="Q40" s="130">
        <v>36</v>
      </c>
    </row>
    <row r="41" customHeight="1" spans="1:17">
      <c r="A41" s="137">
        <v>37</v>
      </c>
      <c r="B41" s="137"/>
      <c r="C41" s="138" t="s">
        <v>274</v>
      </c>
      <c r="D41" s="141">
        <v>1</v>
      </c>
      <c r="E41" s="141">
        <v>95.73</v>
      </c>
      <c r="F41" s="140">
        <f t="shared" si="0"/>
        <v>95.73</v>
      </c>
      <c r="G41" s="141">
        <v>1</v>
      </c>
      <c r="H41" s="137"/>
      <c r="I41" s="137"/>
      <c r="J41" s="137"/>
      <c r="K41" s="137"/>
      <c r="L41" s="137"/>
      <c r="M41" s="137"/>
      <c r="N41" s="137"/>
      <c r="O41" s="137"/>
      <c r="Q41" s="130">
        <v>37</v>
      </c>
    </row>
    <row r="42" customHeight="1" spans="1:17">
      <c r="A42" s="137">
        <v>38</v>
      </c>
      <c r="B42" s="137"/>
      <c r="C42" s="138" t="s">
        <v>275</v>
      </c>
      <c r="D42" s="141">
        <v>83.5</v>
      </c>
      <c r="E42" s="139">
        <v>6535.04</v>
      </c>
      <c r="F42" s="140">
        <f t="shared" si="0"/>
        <v>6535.04</v>
      </c>
      <c r="G42" s="141">
        <v>83.5</v>
      </c>
      <c r="H42" s="137"/>
      <c r="I42" s="137"/>
      <c r="J42" s="137"/>
      <c r="K42" s="137"/>
      <c r="L42" s="137"/>
      <c r="M42" s="137"/>
      <c r="N42" s="137"/>
      <c r="O42" s="137"/>
      <c r="Q42" s="130">
        <v>38</v>
      </c>
    </row>
    <row r="43" customHeight="1" spans="1:17">
      <c r="A43" s="137">
        <v>39</v>
      </c>
      <c r="B43" s="137"/>
      <c r="C43" s="138" t="s">
        <v>276</v>
      </c>
      <c r="D43" s="141">
        <v>52.08</v>
      </c>
      <c r="E43" s="139">
        <v>6031.48</v>
      </c>
      <c r="F43" s="140">
        <f t="shared" si="0"/>
        <v>6031.48</v>
      </c>
      <c r="G43" s="141">
        <v>52.08</v>
      </c>
      <c r="H43" s="137"/>
      <c r="I43" s="137"/>
      <c r="J43" s="137"/>
      <c r="K43" s="137"/>
      <c r="L43" s="137"/>
      <c r="M43" s="137"/>
      <c r="N43" s="137"/>
      <c r="O43" s="137"/>
      <c r="Q43" s="130">
        <v>39</v>
      </c>
    </row>
    <row r="44" customHeight="1" spans="1:17">
      <c r="A44" s="137">
        <v>40</v>
      </c>
      <c r="B44" s="137"/>
      <c r="C44" s="138" t="s">
        <v>277</v>
      </c>
      <c r="D44" s="141">
        <v>16.4</v>
      </c>
      <c r="E44" s="139">
        <v>1899.31</v>
      </c>
      <c r="F44" s="140">
        <f t="shared" si="0"/>
        <v>1899.31</v>
      </c>
      <c r="G44" s="141">
        <v>16.4</v>
      </c>
      <c r="H44" s="137"/>
      <c r="I44" s="137"/>
      <c r="J44" s="137"/>
      <c r="K44" s="137"/>
      <c r="L44" s="137"/>
      <c r="M44" s="137"/>
      <c r="N44" s="137"/>
      <c r="O44" s="137"/>
      <c r="Q44" s="130">
        <v>40</v>
      </c>
    </row>
    <row r="45" customHeight="1" spans="1:17">
      <c r="A45" s="137">
        <v>41</v>
      </c>
      <c r="B45" s="137"/>
      <c r="C45" s="138" t="s">
        <v>278</v>
      </c>
      <c r="D45" s="141">
        <v>73</v>
      </c>
      <c r="E45" s="139">
        <v>7767.95</v>
      </c>
      <c r="F45" s="140">
        <f t="shared" si="0"/>
        <v>7767.95</v>
      </c>
      <c r="G45" s="141">
        <v>73</v>
      </c>
      <c r="H45" s="137"/>
      <c r="I45" s="137"/>
      <c r="J45" s="137"/>
      <c r="K45" s="137"/>
      <c r="L45" s="137"/>
      <c r="M45" s="137"/>
      <c r="N45" s="137"/>
      <c r="O45" s="137"/>
      <c r="Q45" s="130">
        <v>41</v>
      </c>
    </row>
    <row r="46" customHeight="1" spans="1:17">
      <c r="A46" s="137">
        <v>42</v>
      </c>
      <c r="B46" s="137"/>
      <c r="C46" s="138" t="s">
        <v>279</v>
      </c>
      <c r="D46" s="141">
        <v>44</v>
      </c>
      <c r="E46" s="139">
        <v>1348.95</v>
      </c>
      <c r="F46" s="140">
        <f t="shared" si="0"/>
        <v>1348.95</v>
      </c>
      <c r="G46" s="141">
        <v>44</v>
      </c>
      <c r="H46" s="137"/>
      <c r="I46" s="137"/>
      <c r="J46" s="137"/>
      <c r="K46" s="137"/>
      <c r="L46" s="137"/>
      <c r="M46" s="137"/>
      <c r="N46" s="137"/>
      <c r="O46" s="137"/>
      <c r="Q46" s="130">
        <v>42</v>
      </c>
    </row>
    <row r="47" customHeight="1" spans="1:17">
      <c r="A47" s="137">
        <v>43</v>
      </c>
      <c r="B47" s="137"/>
      <c r="C47" s="138" t="s">
        <v>280</v>
      </c>
      <c r="D47" s="141">
        <v>24.7</v>
      </c>
      <c r="E47" s="141">
        <v>835.99</v>
      </c>
      <c r="F47" s="140">
        <f t="shared" si="0"/>
        <v>835.99</v>
      </c>
      <c r="G47" s="141">
        <v>24.7</v>
      </c>
      <c r="H47" s="137"/>
      <c r="I47" s="137"/>
      <c r="J47" s="137"/>
      <c r="K47" s="137"/>
      <c r="L47" s="137"/>
      <c r="M47" s="137"/>
      <c r="N47" s="137"/>
      <c r="O47" s="137"/>
      <c r="Q47" s="130">
        <v>43</v>
      </c>
    </row>
    <row r="48" customHeight="1" spans="1:17">
      <c r="A48" s="137">
        <v>44</v>
      </c>
      <c r="B48" s="137"/>
      <c r="C48" s="138" t="s">
        <v>281</v>
      </c>
      <c r="D48" s="139">
        <v>1700</v>
      </c>
      <c r="E48" s="141">
        <v>0.07</v>
      </c>
      <c r="F48" s="140">
        <f t="shared" si="0"/>
        <v>0.07</v>
      </c>
      <c r="G48" s="139">
        <v>1700</v>
      </c>
      <c r="H48" s="137"/>
      <c r="I48" s="137"/>
      <c r="J48" s="137"/>
      <c r="K48" s="137"/>
      <c r="L48" s="137"/>
      <c r="M48" s="137"/>
      <c r="N48" s="137"/>
      <c r="O48" s="137"/>
      <c r="Q48" s="130">
        <v>44</v>
      </c>
    </row>
    <row r="49" customHeight="1" spans="1:17">
      <c r="A49" s="137">
        <v>45</v>
      </c>
      <c r="B49" s="137"/>
      <c r="C49" s="138" t="s">
        <v>282</v>
      </c>
      <c r="D49" s="141">
        <v>156.5</v>
      </c>
      <c r="E49" s="139">
        <v>2140.28</v>
      </c>
      <c r="F49" s="140">
        <f t="shared" si="0"/>
        <v>2140.28</v>
      </c>
      <c r="G49" s="141">
        <v>156.5</v>
      </c>
      <c r="H49" s="137"/>
      <c r="I49" s="137"/>
      <c r="J49" s="137"/>
      <c r="K49" s="137"/>
      <c r="L49" s="137"/>
      <c r="M49" s="137"/>
      <c r="N49" s="137"/>
      <c r="O49" s="137"/>
      <c r="Q49" s="130">
        <v>45</v>
      </c>
    </row>
    <row r="50" customHeight="1" spans="1:17">
      <c r="A50" s="137">
        <v>46</v>
      </c>
      <c r="B50" s="137"/>
      <c r="C50" s="138" t="s">
        <v>283</v>
      </c>
      <c r="D50" s="139">
        <v>23420</v>
      </c>
      <c r="E50" s="139">
        <v>75795.09</v>
      </c>
      <c r="F50" s="140">
        <f t="shared" si="0"/>
        <v>75795.09</v>
      </c>
      <c r="G50" s="139">
        <v>23420</v>
      </c>
      <c r="H50" s="137"/>
      <c r="I50" s="137"/>
      <c r="J50" s="137"/>
      <c r="K50" s="137"/>
      <c r="L50" s="137"/>
      <c r="M50" s="137"/>
      <c r="N50" s="137"/>
      <c r="O50" s="137"/>
      <c r="Q50" s="130">
        <v>46</v>
      </c>
    </row>
    <row r="51" customHeight="1" spans="1:17">
      <c r="A51" s="137">
        <v>47</v>
      </c>
      <c r="B51" s="137"/>
      <c r="C51" s="138" t="s">
        <v>284</v>
      </c>
      <c r="D51" s="139">
        <v>14700</v>
      </c>
      <c r="E51" s="139">
        <v>48510</v>
      </c>
      <c r="F51" s="140">
        <f t="shared" si="0"/>
        <v>48510</v>
      </c>
      <c r="G51" s="139">
        <v>14700</v>
      </c>
      <c r="H51" s="137"/>
      <c r="I51" s="137"/>
      <c r="J51" s="137"/>
      <c r="K51" s="137"/>
      <c r="L51" s="137"/>
      <c r="M51" s="137"/>
      <c r="N51" s="137"/>
      <c r="O51" s="137"/>
      <c r="Q51" s="130">
        <v>47</v>
      </c>
    </row>
    <row r="52" customHeight="1" spans="1:17">
      <c r="A52" s="137">
        <v>48</v>
      </c>
      <c r="B52" s="137"/>
      <c r="C52" s="138" t="s">
        <v>285</v>
      </c>
      <c r="D52" s="141">
        <v>300</v>
      </c>
      <c r="E52" s="139">
        <v>1999.99</v>
      </c>
      <c r="F52" s="140">
        <f t="shared" si="0"/>
        <v>1999.99</v>
      </c>
      <c r="G52" s="141">
        <v>300</v>
      </c>
      <c r="H52" s="137"/>
      <c r="I52" s="137"/>
      <c r="J52" s="137"/>
      <c r="K52" s="137"/>
      <c r="L52" s="137"/>
      <c r="M52" s="137"/>
      <c r="N52" s="137"/>
      <c r="O52" s="137"/>
      <c r="Q52" s="130">
        <v>48</v>
      </c>
    </row>
    <row r="53" customHeight="1" spans="1:17">
      <c r="A53" s="137">
        <v>49</v>
      </c>
      <c r="B53" s="137"/>
      <c r="C53" s="138" t="s">
        <v>286</v>
      </c>
      <c r="D53" s="139">
        <v>2520</v>
      </c>
      <c r="E53" s="139">
        <v>19457.85</v>
      </c>
      <c r="F53" s="140">
        <f t="shared" si="0"/>
        <v>19457.85</v>
      </c>
      <c r="G53" s="139">
        <v>2520</v>
      </c>
      <c r="H53" s="137"/>
      <c r="I53" s="137"/>
      <c r="J53" s="137"/>
      <c r="K53" s="137"/>
      <c r="L53" s="137"/>
      <c r="M53" s="137"/>
      <c r="N53" s="137"/>
      <c r="O53" s="137"/>
      <c r="Q53" s="130">
        <v>49</v>
      </c>
    </row>
    <row r="54" customHeight="1" spans="1:19">
      <c r="A54" s="137">
        <v>50</v>
      </c>
      <c r="B54" s="137"/>
      <c r="C54" s="138" t="s">
        <v>287</v>
      </c>
      <c r="D54" s="141">
        <v>392.5</v>
      </c>
      <c r="E54" s="139">
        <v>3580.13</v>
      </c>
      <c r="F54" s="140">
        <f t="shared" si="0"/>
        <v>3580.13</v>
      </c>
      <c r="G54" s="141">
        <v>392.5</v>
      </c>
      <c r="H54" s="137"/>
      <c r="I54" s="137"/>
      <c r="J54" s="137"/>
      <c r="K54" s="137"/>
      <c r="L54" s="137"/>
      <c r="M54" s="137"/>
      <c r="N54" s="137"/>
      <c r="O54" s="137"/>
      <c r="Q54" s="130">
        <v>50</v>
      </c>
      <c r="S54" s="130" t="s">
        <v>246</v>
      </c>
    </row>
    <row r="55" customHeight="1" spans="1:17">
      <c r="A55" s="137">
        <v>51</v>
      </c>
      <c r="B55" s="137"/>
      <c r="C55" s="138" t="s">
        <v>288</v>
      </c>
      <c r="D55" s="141">
        <v>375</v>
      </c>
      <c r="E55" s="139">
        <v>2820</v>
      </c>
      <c r="F55" s="140">
        <f t="shared" si="0"/>
        <v>2820</v>
      </c>
      <c r="G55" s="141">
        <v>375</v>
      </c>
      <c r="H55" s="137"/>
      <c r="I55" s="137"/>
      <c r="J55" s="137"/>
      <c r="K55" s="137"/>
      <c r="L55" s="137"/>
      <c r="M55" s="137"/>
      <c r="N55" s="137"/>
      <c r="O55" s="137"/>
      <c r="Q55" s="130">
        <v>51</v>
      </c>
    </row>
    <row r="56" customHeight="1" spans="1:17">
      <c r="A56" s="137">
        <v>52</v>
      </c>
      <c r="B56" s="137"/>
      <c r="C56" s="138" t="s">
        <v>289</v>
      </c>
      <c r="D56" s="141">
        <v>334.5</v>
      </c>
      <c r="E56" s="139">
        <v>5489.23</v>
      </c>
      <c r="F56" s="140">
        <f t="shared" si="0"/>
        <v>5489.23</v>
      </c>
      <c r="G56" s="141">
        <v>334.5</v>
      </c>
      <c r="H56" s="137"/>
      <c r="I56" s="137"/>
      <c r="J56" s="137"/>
      <c r="K56" s="137"/>
      <c r="L56" s="137"/>
      <c r="M56" s="137"/>
      <c r="N56" s="137"/>
      <c r="O56" s="137"/>
      <c r="Q56" s="130">
        <v>52</v>
      </c>
    </row>
    <row r="57" customHeight="1" spans="1:17">
      <c r="A57" s="137">
        <v>53</v>
      </c>
      <c r="B57" s="137"/>
      <c r="C57" s="138" t="s">
        <v>290</v>
      </c>
      <c r="D57" s="141">
        <v>42.5</v>
      </c>
      <c r="E57" s="139">
        <v>3002.99</v>
      </c>
      <c r="F57" s="140">
        <f t="shared" si="0"/>
        <v>3002.99</v>
      </c>
      <c r="G57" s="141">
        <v>42.5</v>
      </c>
      <c r="H57" s="137"/>
      <c r="I57" s="137"/>
      <c r="J57" s="137"/>
      <c r="K57" s="137"/>
      <c r="L57" s="137"/>
      <c r="M57" s="137"/>
      <c r="N57" s="137"/>
      <c r="O57" s="137"/>
      <c r="Q57" s="130">
        <v>53</v>
      </c>
    </row>
    <row r="58" customHeight="1" spans="1:17">
      <c r="A58" s="137">
        <v>54</v>
      </c>
      <c r="B58" s="137"/>
      <c r="C58" s="138" t="s">
        <v>291</v>
      </c>
      <c r="D58" s="141">
        <v>11</v>
      </c>
      <c r="E58" s="141">
        <v>843.33</v>
      </c>
      <c r="F58" s="140">
        <f t="shared" si="0"/>
        <v>843.33</v>
      </c>
      <c r="G58" s="141">
        <v>11</v>
      </c>
      <c r="H58" s="137"/>
      <c r="I58" s="137"/>
      <c r="J58" s="137"/>
      <c r="K58" s="137"/>
      <c r="L58" s="137"/>
      <c r="M58" s="137"/>
      <c r="N58" s="137"/>
      <c r="O58" s="137"/>
      <c r="Q58" s="130">
        <v>54</v>
      </c>
    </row>
    <row r="59" customHeight="1" spans="1:17">
      <c r="A59" s="137">
        <v>55</v>
      </c>
      <c r="B59" s="137"/>
      <c r="C59" s="138" t="s">
        <v>292</v>
      </c>
      <c r="D59" s="141">
        <v>9</v>
      </c>
      <c r="E59" s="141">
        <v>690</v>
      </c>
      <c r="F59" s="140">
        <f t="shared" si="0"/>
        <v>690</v>
      </c>
      <c r="G59" s="141">
        <v>9</v>
      </c>
      <c r="H59" s="137"/>
      <c r="I59" s="137"/>
      <c r="J59" s="137"/>
      <c r="K59" s="137"/>
      <c r="L59" s="137"/>
      <c r="M59" s="137"/>
      <c r="N59" s="137"/>
      <c r="O59" s="137"/>
      <c r="Q59" s="130">
        <v>55</v>
      </c>
    </row>
    <row r="60" customHeight="1" spans="1:17">
      <c r="A60" s="137">
        <v>56</v>
      </c>
      <c r="B60" s="137"/>
      <c r="C60" s="138" t="s">
        <v>293</v>
      </c>
      <c r="D60" s="141">
        <v>103</v>
      </c>
      <c r="E60" s="139">
        <v>7186.39</v>
      </c>
      <c r="F60" s="140">
        <f t="shared" si="0"/>
        <v>7186.39</v>
      </c>
      <c r="G60" s="141">
        <v>103</v>
      </c>
      <c r="H60" s="137"/>
      <c r="I60" s="137"/>
      <c r="J60" s="137"/>
      <c r="K60" s="137"/>
      <c r="L60" s="137"/>
      <c r="M60" s="137"/>
      <c r="N60" s="137"/>
      <c r="O60" s="137"/>
      <c r="Q60" s="130">
        <v>56</v>
      </c>
    </row>
    <row r="61" customHeight="1" spans="1:15">
      <c r="A61" s="137"/>
      <c r="B61" s="137"/>
      <c r="C61" s="142"/>
      <c r="D61" s="137"/>
      <c r="E61" s="137"/>
      <c r="F61" s="140"/>
      <c r="G61" s="137"/>
      <c r="H61" s="137"/>
      <c r="I61" s="137"/>
      <c r="J61" s="137"/>
      <c r="K61" s="137"/>
      <c r="L61" s="137"/>
      <c r="M61" s="137"/>
      <c r="N61" s="137"/>
      <c r="O61" s="137"/>
    </row>
    <row r="62" customHeight="1" spans="1:15">
      <c r="A62" s="137"/>
      <c r="B62" s="137"/>
      <c r="C62" s="142"/>
      <c r="D62" s="137"/>
      <c r="E62" s="137"/>
      <c r="F62" s="140"/>
      <c r="G62" s="137"/>
      <c r="H62" s="137"/>
      <c r="I62" s="137"/>
      <c r="J62" s="137"/>
      <c r="K62" s="137"/>
      <c r="L62" s="137"/>
      <c r="M62" s="137"/>
      <c r="N62" s="137"/>
      <c r="O62" s="137"/>
    </row>
    <row r="63" customHeight="1" spans="1:15">
      <c r="A63" s="137" t="s">
        <v>294</v>
      </c>
      <c r="B63" s="137"/>
      <c r="C63" s="142"/>
      <c r="D63" s="140">
        <f>SUM(D5:D62)</f>
        <v>109898.09</v>
      </c>
      <c r="E63" s="140">
        <f>SUM(E5:E62)</f>
        <v>554606.1</v>
      </c>
      <c r="F63" s="143">
        <f>SUM(F5:F62)</f>
        <v>554606.1</v>
      </c>
      <c r="G63" s="143">
        <f>SUM(G5:G62)</f>
        <v>109898.09</v>
      </c>
      <c r="H63" s="137"/>
      <c r="I63" s="137"/>
      <c r="J63" s="137"/>
      <c r="K63" s="137"/>
      <c r="L63" s="137"/>
      <c r="M63" s="137"/>
      <c r="N63" s="137"/>
      <c r="O63" s="137"/>
    </row>
  </sheetData>
  <mergeCells count="14">
    <mergeCell ref="A1:N1"/>
    <mergeCell ref="A2:C2"/>
    <mergeCell ref="E2:G2"/>
    <mergeCell ref="J2:N2"/>
    <mergeCell ref="D3:F3"/>
    <mergeCell ref="H3:J3"/>
    <mergeCell ref="K3:M3"/>
    <mergeCell ref="A63:C63"/>
    <mergeCell ref="A3:A4"/>
    <mergeCell ref="B3:B4"/>
    <mergeCell ref="C3:C4"/>
    <mergeCell ref="G3:G4"/>
    <mergeCell ref="N3:N4"/>
    <mergeCell ref="O3:O4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3"/>
  <sheetViews>
    <sheetView topLeftCell="A28" workbookViewId="0">
      <selection activeCell="J30" sqref="J30"/>
    </sheetView>
  </sheetViews>
  <sheetFormatPr defaultColWidth="10.9083333333333" defaultRowHeight="21" customHeight="1"/>
  <cols>
    <col min="1" max="1" width="4.36666666666667" style="84" customWidth="1"/>
    <col min="2" max="2" width="8.09166666666667" style="84" customWidth="1"/>
    <col min="3" max="3" width="26.6333333333333" style="84" customWidth="1"/>
    <col min="4" max="4" width="16.0916666666667" style="84" customWidth="1"/>
    <col min="5" max="5" width="8.18333333333333" style="84" customWidth="1"/>
    <col min="6" max="6" width="4.09166666666667" style="84" customWidth="1"/>
    <col min="7" max="7" width="15.9083333333333" style="84" customWidth="1"/>
    <col min="8" max="8" width="15.5416666666667" style="84" customWidth="1"/>
    <col min="9" max="10" width="15" style="84" customWidth="1"/>
    <col min="11" max="11" width="7.725" style="84" customWidth="1"/>
    <col min="12" max="12" width="15" style="84" customWidth="1"/>
    <col min="13" max="13" width="8.63333333333333" style="84" customWidth="1"/>
    <col min="14" max="14" width="4.90833333333333" style="84" customWidth="1"/>
    <col min="15" max="15" width="14.9083333333333" style="84" customWidth="1"/>
    <col min="16" max="16" width="13.3666666666667" style="84" customWidth="1"/>
    <col min="17" max="256" width="10.9083333333333" style="84"/>
    <col min="257" max="257" width="4.36666666666667" style="84" customWidth="1"/>
    <col min="258" max="258" width="8.09166666666667" style="84" customWidth="1"/>
    <col min="259" max="259" width="26.6333333333333" style="84" customWidth="1"/>
    <col min="260" max="260" width="16.0916666666667" style="84" customWidth="1"/>
    <col min="261" max="261" width="8.18333333333333" style="84" customWidth="1"/>
    <col min="262" max="262" width="4.09166666666667" style="84" customWidth="1"/>
    <col min="263" max="263" width="15.9083333333333" style="84" customWidth="1"/>
    <col min="264" max="264" width="15.5416666666667" style="84" customWidth="1"/>
    <col min="265" max="266" width="15" style="84" customWidth="1"/>
    <col min="267" max="267" width="7.725" style="84" customWidth="1"/>
    <col min="268" max="268" width="15" style="84" customWidth="1"/>
    <col min="269" max="269" width="8.63333333333333" style="84" customWidth="1"/>
    <col min="270" max="270" width="4.90833333333333" style="84" customWidth="1"/>
    <col min="271" max="271" width="14.9083333333333" style="84" customWidth="1"/>
    <col min="272" max="272" width="13.3666666666667" style="84" customWidth="1"/>
    <col min="273" max="512" width="10.9083333333333" style="84"/>
    <col min="513" max="513" width="4.36666666666667" style="84" customWidth="1"/>
    <col min="514" max="514" width="8.09166666666667" style="84" customWidth="1"/>
    <col min="515" max="515" width="26.6333333333333" style="84" customWidth="1"/>
    <col min="516" max="516" width="16.0916666666667" style="84" customWidth="1"/>
    <col min="517" max="517" width="8.18333333333333" style="84" customWidth="1"/>
    <col min="518" max="518" width="4.09166666666667" style="84" customWidth="1"/>
    <col min="519" max="519" width="15.9083333333333" style="84" customWidth="1"/>
    <col min="520" max="520" width="15.5416666666667" style="84" customWidth="1"/>
    <col min="521" max="522" width="15" style="84" customWidth="1"/>
    <col min="523" max="523" width="7.725" style="84" customWidth="1"/>
    <col min="524" max="524" width="15" style="84" customWidth="1"/>
    <col min="525" max="525" width="8.63333333333333" style="84" customWidth="1"/>
    <col min="526" max="526" width="4.90833333333333" style="84" customWidth="1"/>
    <col min="527" max="527" width="14.9083333333333" style="84" customWidth="1"/>
    <col min="528" max="528" width="13.3666666666667" style="84" customWidth="1"/>
    <col min="529" max="768" width="10.9083333333333" style="84"/>
    <col min="769" max="769" width="4.36666666666667" style="84" customWidth="1"/>
    <col min="770" max="770" width="8.09166666666667" style="84" customWidth="1"/>
    <col min="771" max="771" width="26.6333333333333" style="84" customWidth="1"/>
    <col min="772" max="772" width="16.0916666666667" style="84" customWidth="1"/>
    <col min="773" max="773" width="8.18333333333333" style="84" customWidth="1"/>
    <col min="774" max="774" width="4.09166666666667" style="84" customWidth="1"/>
    <col min="775" max="775" width="15.9083333333333" style="84" customWidth="1"/>
    <col min="776" max="776" width="15.5416666666667" style="84" customWidth="1"/>
    <col min="777" max="778" width="15" style="84" customWidth="1"/>
    <col min="779" max="779" width="7.725" style="84" customWidth="1"/>
    <col min="780" max="780" width="15" style="84" customWidth="1"/>
    <col min="781" max="781" width="8.63333333333333" style="84" customWidth="1"/>
    <col min="782" max="782" width="4.90833333333333" style="84" customWidth="1"/>
    <col min="783" max="783" width="14.9083333333333" style="84" customWidth="1"/>
    <col min="784" max="784" width="13.3666666666667" style="84" customWidth="1"/>
    <col min="785" max="1024" width="10.9083333333333" style="84"/>
    <col min="1025" max="1025" width="4.36666666666667" style="84" customWidth="1"/>
    <col min="1026" max="1026" width="8.09166666666667" style="84" customWidth="1"/>
    <col min="1027" max="1027" width="26.6333333333333" style="84" customWidth="1"/>
    <col min="1028" max="1028" width="16.0916666666667" style="84" customWidth="1"/>
    <col min="1029" max="1029" width="8.18333333333333" style="84" customWidth="1"/>
    <col min="1030" max="1030" width="4.09166666666667" style="84" customWidth="1"/>
    <col min="1031" max="1031" width="15.9083333333333" style="84" customWidth="1"/>
    <col min="1032" max="1032" width="15.5416666666667" style="84" customWidth="1"/>
    <col min="1033" max="1034" width="15" style="84" customWidth="1"/>
    <col min="1035" max="1035" width="7.725" style="84" customWidth="1"/>
    <col min="1036" max="1036" width="15" style="84" customWidth="1"/>
    <col min="1037" max="1037" width="8.63333333333333" style="84" customWidth="1"/>
    <col min="1038" max="1038" width="4.90833333333333" style="84" customWidth="1"/>
    <col min="1039" max="1039" width="14.9083333333333" style="84" customWidth="1"/>
    <col min="1040" max="1040" width="13.3666666666667" style="84" customWidth="1"/>
    <col min="1041" max="1280" width="10.9083333333333" style="84"/>
    <col min="1281" max="1281" width="4.36666666666667" style="84" customWidth="1"/>
    <col min="1282" max="1282" width="8.09166666666667" style="84" customWidth="1"/>
    <col min="1283" max="1283" width="26.6333333333333" style="84" customWidth="1"/>
    <col min="1284" max="1284" width="16.0916666666667" style="84" customWidth="1"/>
    <col min="1285" max="1285" width="8.18333333333333" style="84" customWidth="1"/>
    <col min="1286" max="1286" width="4.09166666666667" style="84" customWidth="1"/>
    <col min="1287" max="1287" width="15.9083333333333" style="84" customWidth="1"/>
    <col min="1288" max="1288" width="15.5416666666667" style="84" customWidth="1"/>
    <col min="1289" max="1290" width="15" style="84" customWidth="1"/>
    <col min="1291" max="1291" width="7.725" style="84" customWidth="1"/>
    <col min="1292" max="1292" width="15" style="84" customWidth="1"/>
    <col min="1293" max="1293" width="8.63333333333333" style="84" customWidth="1"/>
    <col min="1294" max="1294" width="4.90833333333333" style="84" customWidth="1"/>
    <col min="1295" max="1295" width="14.9083333333333" style="84" customWidth="1"/>
    <col min="1296" max="1296" width="13.3666666666667" style="84" customWidth="1"/>
    <col min="1297" max="1536" width="10.9083333333333" style="84"/>
    <col min="1537" max="1537" width="4.36666666666667" style="84" customWidth="1"/>
    <col min="1538" max="1538" width="8.09166666666667" style="84" customWidth="1"/>
    <col min="1539" max="1539" width="26.6333333333333" style="84" customWidth="1"/>
    <col min="1540" max="1540" width="16.0916666666667" style="84" customWidth="1"/>
    <col min="1541" max="1541" width="8.18333333333333" style="84" customWidth="1"/>
    <col min="1542" max="1542" width="4.09166666666667" style="84" customWidth="1"/>
    <col min="1543" max="1543" width="15.9083333333333" style="84" customWidth="1"/>
    <col min="1544" max="1544" width="15.5416666666667" style="84" customWidth="1"/>
    <col min="1545" max="1546" width="15" style="84" customWidth="1"/>
    <col min="1547" max="1547" width="7.725" style="84" customWidth="1"/>
    <col min="1548" max="1548" width="15" style="84" customWidth="1"/>
    <col min="1549" max="1549" width="8.63333333333333" style="84" customWidth="1"/>
    <col min="1550" max="1550" width="4.90833333333333" style="84" customWidth="1"/>
    <col min="1551" max="1551" width="14.9083333333333" style="84" customWidth="1"/>
    <col min="1552" max="1552" width="13.3666666666667" style="84" customWidth="1"/>
    <col min="1553" max="1792" width="10.9083333333333" style="84"/>
    <col min="1793" max="1793" width="4.36666666666667" style="84" customWidth="1"/>
    <col min="1794" max="1794" width="8.09166666666667" style="84" customWidth="1"/>
    <col min="1795" max="1795" width="26.6333333333333" style="84" customWidth="1"/>
    <col min="1796" max="1796" width="16.0916666666667" style="84" customWidth="1"/>
    <col min="1797" max="1797" width="8.18333333333333" style="84" customWidth="1"/>
    <col min="1798" max="1798" width="4.09166666666667" style="84" customWidth="1"/>
    <col min="1799" max="1799" width="15.9083333333333" style="84" customWidth="1"/>
    <col min="1800" max="1800" width="15.5416666666667" style="84" customWidth="1"/>
    <col min="1801" max="1802" width="15" style="84" customWidth="1"/>
    <col min="1803" max="1803" width="7.725" style="84" customWidth="1"/>
    <col min="1804" max="1804" width="15" style="84" customWidth="1"/>
    <col min="1805" max="1805" width="8.63333333333333" style="84" customWidth="1"/>
    <col min="1806" max="1806" width="4.90833333333333" style="84" customWidth="1"/>
    <col min="1807" max="1807" width="14.9083333333333" style="84" customWidth="1"/>
    <col min="1808" max="1808" width="13.3666666666667" style="84" customWidth="1"/>
    <col min="1809" max="2048" width="10.9083333333333" style="84"/>
    <col min="2049" max="2049" width="4.36666666666667" style="84" customWidth="1"/>
    <col min="2050" max="2050" width="8.09166666666667" style="84" customWidth="1"/>
    <col min="2051" max="2051" width="26.6333333333333" style="84" customWidth="1"/>
    <col min="2052" max="2052" width="16.0916666666667" style="84" customWidth="1"/>
    <col min="2053" max="2053" width="8.18333333333333" style="84" customWidth="1"/>
    <col min="2054" max="2054" width="4.09166666666667" style="84" customWidth="1"/>
    <col min="2055" max="2055" width="15.9083333333333" style="84" customWidth="1"/>
    <col min="2056" max="2056" width="15.5416666666667" style="84" customWidth="1"/>
    <col min="2057" max="2058" width="15" style="84" customWidth="1"/>
    <col min="2059" max="2059" width="7.725" style="84" customWidth="1"/>
    <col min="2060" max="2060" width="15" style="84" customWidth="1"/>
    <col min="2061" max="2061" width="8.63333333333333" style="84" customWidth="1"/>
    <col min="2062" max="2062" width="4.90833333333333" style="84" customWidth="1"/>
    <col min="2063" max="2063" width="14.9083333333333" style="84" customWidth="1"/>
    <col min="2064" max="2064" width="13.3666666666667" style="84" customWidth="1"/>
    <col min="2065" max="2304" width="10.9083333333333" style="84"/>
    <col min="2305" max="2305" width="4.36666666666667" style="84" customWidth="1"/>
    <col min="2306" max="2306" width="8.09166666666667" style="84" customWidth="1"/>
    <col min="2307" max="2307" width="26.6333333333333" style="84" customWidth="1"/>
    <col min="2308" max="2308" width="16.0916666666667" style="84" customWidth="1"/>
    <col min="2309" max="2309" width="8.18333333333333" style="84" customWidth="1"/>
    <col min="2310" max="2310" width="4.09166666666667" style="84" customWidth="1"/>
    <col min="2311" max="2311" width="15.9083333333333" style="84" customWidth="1"/>
    <col min="2312" max="2312" width="15.5416666666667" style="84" customWidth="1"/>
    <col min="2313" max="2314" width="15" style="84" customWidth="1"/>
    <col min="2315" max="2315" width="7.725" style="84" customWidth="1"/>
    <col min="2316" max="2316" width="15" style="84" customWidth="1"/>
    <col min="2317" max="2317" width="8.63333333333333" style="84" customWidth="1"/>
    <col min="2318" max="2318" width="4.90833333333333" style="84" customWidth="1"/>
    <col min="2319" max="2319" width="14.9083333333333" style="84" customWidth="1"/>
    <col min="2320" max="2320" width="13.3666666666667" style="84" customWidth="1"/>
    <col min="2321" max="2560" width="10.9083333333333" style="84"/>
    <col min="2561" max="2561" width="4.36666666666667" style="84" customWidth="1"/>
    <col min="2562" max="2562" width="8.09166666666667" style="84" customWidth="1"/>
    <col min="2563" max="2563" width="26.6333333333333" style="84" customWidth="1"/>
    <col min="2564" max="2564" width="16.0916666666667" style="84" customWidth="1"/>
    <col min="2565" max="2565" width="8.18333333333333" style="84" customWidth="1"/>
    <col min="2566" max="2566" width="4.09166666666667" style="84" customWidth="1"/>
    <col min="2567" max="2567" width="15.9083333333333" style="84" customWidth="1"/>
    <col min="2568" max="2568" width="15.5416666666667" style="84" customWidth="1"/>
    <col min="2569" max="2570" width="15" style="84" customWidth="1"/>
    <col min="2571" max="2571" width="7.725" style="84" customWidth="1"/>
    <col min="2572" max="2572" width="15" style="84" customWidth="1"/>
    <col min="2573" max="2573" width="8.63333333333333" style="84" customWidth="1"/>
    <col min="2574" max="2574" width="4.90833333333333" style="84" customWidth="1"/>
    <col min="2575" max="2575" width="14.9083333333333" style="84" customWidth="1"/>
    <col min="2576" max="2576" width="13.3666666666667" style="84" customWidth="1"/>
    <col min="2577" max="2816" width="10.9083333333333" style="84"/>
    <col min="2817" max="2817" width="4.36666666666667" style="84" customWidth="1"/>
    <col min="2818" max="2818" width="8.09166666666667" style="84" customWidth="1"/>
    <col min="2819" max="2819" width="26.6333333333333" style="84" customWidth="1"/>
    <col min="2820" max="2820" width="16.0916666666667" style="84" customWidth="1"/>
    <col min="2821" max="2821" width="8.18333333333333" style="84" customWidth="1"/>
    <col min="2822" max="2822" width="4.09166666666667" style="84" customWidth="1"/>
    <col min="2823" max="2823" width="15.9083333333333" style="84" customWidth="1"/>
    <col min="2824" max="2824" width="15.5416666666667" style="84" customWidth="1"/>
    <col min="2825" max="2826" width="15" style="84" customWidth="1"/>
    <col min="2827" max="2827" width="7.725" style="84" customWidth="1"/>
    <col min="2828" max="2828" width="15" style="84" customWidth="1"/>
    <col min="2829" max="2829" width="8.63333333333333" style="84" customWidth="1"/>
    <col min="2830" max="2830" width="4.90833333333333" style="84" customWidth="1"/>
    <col min="2831" max="2831" width="14.9083333333333" style="84" customWidth="1"/>
    <col min="2832" max="2832" width="13.3666666666667" style="84" customWidth="1"/>
    <col min="2833" max="3072" width="10.9083333333333" style="84"/>
    <col min="3073" max="3073" width="4.36666666666667" style="84" customWidth="1"/>
    <col min="3074" max="3074" width="8.09166666666667" style="84" customWidth="1"/>
    <col min="3075" max="3075" width="26.6333333333333" style="84" customWidth="1"/>
    <col min="3076" max="3076" width="16.0916666666667" style="84" customWidth="1"/>
    <col min="3077" max="3077" width="8.18333333333333" style="84" customWidth="1"/>
    <col min="3078" max="3078" width="4.09166666666667" style="84" customWidth="1"/>
    <col min="3079" max="3079" width="15.9083333333333" style="84" customWidth="1"/>
    <col min="3080" max="3080" width="15.5416666666667" style="84" customWidth="1"/>
    <col min="3081" max="3082" width="15" style="84" customWidth="1"/>
    <col min="3083" max="3083" width="7.725" style="84" customWidth="1"/>
    <col min="3084" max="3084" width="15" style="84" customWidth="1"/>
    <col min="3085" max="3085" width="8.63333333333333" style="84" customWidth="1"/>
    <col min="3086" max="3086" width="4.90833333333333" style="84" customWidth="1"/>
    <col min="3087" max="3087" width="14.9083333333333" style="84" customWidth="1"/>
    <col min="3088" max="3088" width="13.3666666666667" style="84" customWidth="1"/>
    <col min="3089" max="3328" width="10.9083333333333" style="84"/>
    <col min="3329" max="3329" width="4.36666666666667" style="84" customWidth="1"/>
    <col min="3330" max="3330" width="8.09166666666667" style="84" customWidth="1"/>
    <col min="3331" max="3331" width="26.6333333333333" style="84" customWidth="1"/>
    <col min="3332" max="3332" width="16.0916666666667" style="84" customWidth="1"/>
    <col min="3333" max="3333" width="8.18333333333333" style="84" customWidth="1"/>
    <col min="3334" max="3334" width="4.09166666666667" style="84" customWidth="1"/>
    <col min="3335" max="3335" width="15.9083333333333" style="84" customWidth="1"/>
    <col min="3336" max="3336" width="15.5416666666667" style="84" customWidth="1"/>
    <col min="3337" max="3338" width="15" style="84" customWidth="1"/>
    <col min="3339" max="3339" width="7.725" style="84" customWidth="1"/>
    <col min="3340" max="3340" width="15" style="84" customWidth="1"/>
    <col min="3341" max="3341" width="8.63333333333333" style="84" customWidth="1"/>
    <col min="3342" max="3342" width="4.90833333333333" style="84" customWidth="1"/>
    <col min="3343" max="3343" width="14.9083333333333" style="84" customWidth="1"/>
    <col min="3344" max="3344" width="13.3666666666667" style="84" customWidth="1"/>
    <col min="3345" max="3584" width="10.9083333333333" style="84"/>
    <col min="3585" max="3585" width="4.36666666666667" style="84" customWidth="1"/>
    <col min="3586" max="3586" width="8.09166666666667" style="84" customWidth="1"/>
    <col min="3587" max="3587" width="26.6333333333333" style="84" customWidth="1"/>
    <col min="3588" max="3588" width="16.0916666666667" style="84" customWidth="1"/>
    <col min="3589" max="3589" width="8.18333333333333" style="84" customWidth="1"/>
    <col min="3590" max="3590" width="4.09166666666667" style="84" customWidth="1"/>
    <col min="3591" max="3591" width="15.9083333333333" style="84" customWidth="1"/>
    <col min="3592" max="3592" width="15.5416666666667" style="84" customWidth="1"/>
    <col min="3593" max="3594" width="15" style="84" customWidth="1"/>
    <col min="3595" max="3595" width="7.725" style="84" customWidth="1"/>
    <col min="3596" max="3596" width="15" style="84" customWidth="1"/>
    <col min="3597" max="3597" width="8.63333333333333" style="84" customWidth="1"/>
    <col min="3598" max="3598" width="4.90833333333333" style="84" customWidth="1"/>
    <col min="3599" max="3599" width="14.9083333333333" style="84" customWidth="1"/>
    <col min="3600" max="3600" width="13.3666666666667" style="84" customWidth="1"/>
    <col min="3601" max="3840" width="10.9083333333333" style="84"/>
    <col min="3841" max="3841" width="4.36666666666667" style="84" customWidth="1"/>
    <col min="3842" max="3842" width="8.09166666666667" style="84" customWidth="1"/>
    <col min="3843" max="3843" width="26.6333333333333" style="84" customWidth="1"/>
    <col min="3844" max="3844" width="16.0916666666667" style="84" customWidth="1"/>
    <col min="3845" max="3845" width="8.18333333333333" style="84" customWidth="1"/>
    <col min="3846" max="3846" width="4.09166666666667" style="84" customWidth="1"/>
    <col min="3847" max="3847" width="15.9083333333333" style="84" customWidth="1"/>
    <col min="3848" max="3848" width="15.5416666666667" style="84" customWidth="1"/>
    <col min="3849" max="3850" width="15" style="84" customWidth="1"/>
    <col min="3851" max="3851" width="7.725" style="84" customWidth="1"/>
    <col min="3852" max="3852" width="15" style="84" customWidth="1"/>
    <col min="3853" max="3853" width="8.63333333333333" style="84" customWidth="1"/>
    <col min="3854" max="3854" width="4.90833333333333" style="84" customWidth="1"/>
    <col min="3855" max="3855" width="14.9083333333333" style="84" customWidth="1"/>
    <col min="3856" max="3856" width="13.3666666666667" style="84" customWidth="1"/>
    <col min="3857" max="4096" width="10.9083333333333" style="84"/>
    <col min="4097" max="4097" width="4.36666666666667" style="84" customWidth="1"/>
    <col min="4098" max="4098" width="8.09166666666667" style="84" customWidth="1"/>
    <col min="4099" max="4099" width="26.6333333333333" style="84" customWidth="1"/>
    <col min="4100" max="4100" width="16.0916666666667" style="84" customWidth="1"/>
    <col min="4101" max="4101" width="8.18333333333333" style="84" customWidth="1"/>
    <col min="4102" max="4102" width="4.09166666666667" style="84" customWidth="1"/>
    <col min="4103" max="4103" width="15.9083333333333" style="84" customWidth="1"/>
    <col min="4104" max="4104" width="15.5416666666667" style="84" customWidth="1"/>
    <col min="4105" max="4106" width="15" style="84" customWidth="1"/>
    <col min="4107" max="4107" width="7.725" style="84" customWidth="1"/>
    <col min="4108" max="4108" width="15" style="84" customWidth="1"/>
    <col min="4109" max="4109" width="8.63333333333333" style="84" customWidth="1"/>
    <col min="4110" max="4110" width="4.90833333333333" style="84" customWidth="1"/>
    <col min="4111" max="4111" width="14.9083333333333" style="84" customWidth="1"/>
    <col min="4112" max="4112" width="13.3666666666667" style="84" customWidth="1"/>
    <col min="4113" max="4352" width="10.9083333333333" style="84"/>
    <col min="4353" max="4353" width="4.36666666666667" style="84" customWidth="1"/>
    <col min="4354" max="4354" width="8.09166666666667" style="84" customWidth="1"/>
    <col min="4355" max="4355" width="26.6333333333333" style="84" customWidth="1"/>
    <col min="4356" max="4356" width="16.0916666666667" style="84" customWidth="1"/>
    <col min="4357" max="4357" width="8.18333333333333" style="84" customWidth="1"/>
    <col min="4358" max="4358" width="4.09166666666667" style="84" customWidth="1"/>
    <col min="4359" max="4359" width="15.9083333333333" style="84" customWidth="1"/>
    <col min="4360" max="4360" width="15.5416666666667" style="84" customWidth="1"/>
    <col min="4361" max="4362" width="15" style="84" customWidth="1"/>
    <col min="4363" max="4363" width="7.725" style="84" customWidth="1"/>
    <col min="4364" max="4364" width="15" style="84" customWidth="1"/>
    <col min="4365" max="4365" width="8.63333333333333" style="84" customWidth="1"/>
    <col min="4366" max="4366" width="4.90833333333333" style="84" customWidth="1"/>
    <col min="4367" max="4367" width="14.9083333333333" style="84" customWidth="1"/>
    <col min="4368" max="4368" width="13.3666666666667" style="84" customWidth="1"/>
    <col min="4369" max="4608" width="10.9083333333333" style="84"/>
    <col min="4609" max="4609" width="4.36666666666667" style="84" customWidth="1"/>
    <col min="4610" max="4610" width="8.09166666666667" style="84" customWidth="1"/>
    <col min="4611" max="4611" width="26.6333333333333" style="84" customWidth="1"/>
    <col min="4612" max="4612" width="16.0916666666667" style="84" customWidth="1"/>
    <col min="4613" max="4613" width="8.18333333333333" style="84" customWidth="1"/>
    <col min="4614" max="4614" width="4.09166666666667" style="84" customWidth="1"/>
    <col min="4615" max="4615" width="15.9083333333333" style="84" customWidth="1"/>
    <col min="4616" max="4616" width="15.5416666666667" style="84" customWidth="1"/>
    <col min="4617" max="4618" width="15" style="84" customWidth="1"/>
    <col min="4619" max="4619" width="7.725" style="84" customWidth="1"/>
    <col min="4620" max="4620" width="15" style="84" customWidth="1"/>
    <col min="4621" max="4621" width="8.63333333333333" style="84" customWidth="1"/>
    <col min="4622" max="4622" width="4.90833333333333" style="84" customWidth="1"/>
    <col min="4623" max="4623" width="14.9083333333333" style="84" customWidth="1"/>
    <col min="4624" max="4624" width="13.3666666666667" style="84" customWidth="1"/>
    <col min="4625" max="4864" width="10.9083333333333" style="84"/>
    <col min="4865" max="4865" width="4.36666666666667" style="84" customWidth="1"/>
    <col min="4866" max="4866" width="8.09166666666667" style="84" customWidth="1"/>
    <col min="4867" max="4867" width="26.6333333333333" style="84" customWidth="1"/>
    <col min="4868" max="4868" width="16.0916666666667" style="84" customWidth="1"/>
    <col min="4869" max="4869" width="8.18333333333333" style="84" customWidth="1"/>
    <col min="4870" max="4870" width="4.09166666666667" style="84" customWidth="1"/>
    <col min="4871" max="4871" width="15.9083333333333" style="84" customWidth="1"/>
    <col min="4872" max="4872" width="15.5416666666667" style="84" customWidth="1"/>
    <col min="4873" max="4874" width="15" style="84" customWidth="1"/>
    <col min="4875" max="4875" width="7.725" style="84" customWidth="1"/>
    <col min="4876" max="4876" width="15" style="84" customWidth="1"/>
    <col min="4877" max="4877" width="8.63333333333333" style="84" customWidth="1"/>
    <col min="4878" max="4878" width="4.90833333333333" style="84" customWidth="1"/>
    <col min="4879" max="4879" width="14.9083333333333" style="84" customWidth="1"/>
    <col min="4880" max="4880" width="13.3666666666667" style="84" customWidth="1"/>
    <col min="4881" max="5120" width="10.9083333333333" style="84"/>
    <col min="5121" max="5121" width="4.36666666666667" style="84" customWidth="1"/>
    <col min="5122" max="5122" width="8.09166666666667" style="84" customWidth="1"/>
    <col min="5123" max="5123" width="26.6333333333333" style="84" customWidth="1"/>
    <col min="5124" max="5124" width="16.0916666666667" style="84" customWidth="1"/>
    <col min="5125" max="5125" width="8.18333333333333" style="84" customWidth="1"/>
    <col min="5126" max="5126" width="4.09166666666667" style="84" customWidth="1"/>
    <col min="5127" max="5127" width="15.9083333333333" style="84" customWidth="1"/>
    <col min="5128" max="5128" width="15.5416666666667" style="84" customWidth="1"/>
    <col min="5129" max="5130" width="15" style="84" customWidth="1"/>
    <col min="5131" max="5131" width="7.725" style="84" customWidth="1"/>
    <col min="5132" max="5132" width="15" style="84" customWidth="1"/>
    <col min="5133" max="5133" width="8.63333333333333" style="84" customWidth="1"/>
    <col min="5134" max="5134" width="4.90833333333333" style="84" customWidth="1"/>
    <col min="5135" max="5135" width="14.9083333333333" style="84" customWidth="1"/>
    <col min="5136" max="5136" width="13.3666666666667" style="84" customWidth="1"/>
    <col min="5137" max="5376" width="10.9083333333333" style="84"/>
    <col min="5377" max="5377" width="4.36666666666667" style="84" customWidth="1"/>
    <col min="5378" max="5378" width="8.09166666666667" style="84" customWidth="1"/>
    <col min="5379" max="5379" width="26.6333333333333" style="84" customWidth="1"/>
    <col min="5380" max="5380" width="16.0916666666667" style="84" customWidth="1"/>
    <col min="5381" max="5381" width="8.18333333333333" style="84" customWidth="1"/>
    <col min="5382" max="5382" width="4.09166666666667" style="84" customWidth="1"/>
    <col min="5383" max="5383" width="15.9083333333333" style="84" customWidth="1"/>
    <col min="5384" max="5384" width="15.5416666666667" style="84" customWidth="1"/>
    <col min="5385" max="5386" width="15" style="84" customWidth="1"/>
    <col min="5387" max="5387" width="7.725" style="84" customWidth="1"/>
    <col min="5388" max="5388" width="15" style="84" customWidth="1"/>
    <col min="5389" max="5389" width="8.63333333333333" style="84" customWidth="1"/>
    <col min="5390" max="5390" width="4.90833333333333" style="84" customWidth="1"/>
    <col min="5391" max="5391" width="14.9083333333333" style="84" customWidth="1"/>
    <col min="5392" max="5392" width="13.3666666666667" style="84" customWidth="1"/>
    <col min="5393" max="5632" width="10.9083333333333" style="84"/>
    <col min="5633" max="5633" width="4.36666666666667" style="84" customWidth="1"/>
    <col min="5634" max="5634" width="8.09166666666667" style="84" customWidth="1"/>
    <col min="5635" max="5635" width="26.6333333333333" style="84" customWidth="1"/>
    <col min="5636" max="5636" width="16.0916666666667" style="84" customWidth="1"/>
    <col min="5637" max="5637" width="8.18333333333333" style="84" customWidth="1"/>
    <col min="5638" max="5638" width="4.09166666666667" style="84" customWidth="1"/>
    <col min="5639" max="5639" width="15.9083333333333" style="84" customWidth="1"/>
    <col min="5640" max="5640" width="15.5416666666667" style="84" customWidth="1"/>
    <col min="5641" max="5642" width="15" style="84" customWidth="1"/>
    <col min="5643" max="5643" width="7.725" style="84" customWidth="1"/>
    <col min="5644" max="5644" width="15" style="84" customWidth="1"/>
    <col min="5645" max="5645" width="8.63333333333333" style="84" customWidth="1"/>
    <col min="5646" max="5646" width="4.90833333333333" style="84" customWidth="1"/>
    <col min="5647" max="5647" width="14.9083333333333" style="84" customWidth="1"/>
    <col min="5648" max="5648" width="13.3666666666667" style="84" customWidth="1"/>
    <col min="5649" max="5888" width="10.9083333333333" style="84"/>
    <col min="5889" max="5889" width="4.36666666666667" style="84" customWidth="1"/>
    <col min="5890" max="5890" width="8.09166666666667" style="84" customWidth="1"/>
    <col min="5891" max="5891" width="26.6333333333333" style="84" customWidth="1"/>
    <col min="5892" max="5892" width="16.0916666666667" style="84" customWidth="1"/>
    <col min="5893" max="5893" width="8.18333333333333" style="84" customWidth="1"/>
    <col min="5894" max="5894" width="4.09166666666667" style="84" customWidth="1"/>
    <col min="5895" max="5895" width="15.9083333333333" style="84" customWidth="1"/>
    <col min="5896" max="5896" width="15.5416666666667" style="84" customWidth="1"/>
    <col min="5897" max="5898" width="15" style="84" customWidth="1"/>
    <col min="5899" max="5899" width="7.725" style="84" customWidth="1"/>
    <col min="5900" max="5900" width="15" style="84" customWidth="1"/>
    <col min="5901" max="5901" width="8.63333333333333" style="84" customWidth="1"/>
    <col min="5902" max="5902" width="4.90833333333333" style="84" customWidth="1"/>
    <col min="5903" max="5903" width="14.9083333333333" style="84" customWidth="1"/>
    <col min="5904" max="5904" width="13.3666666666667" style="84" customWidth="1"/>
    <col min="5905" max="6144" width="10.9083333333333" style="84"/>
    <col min="6145" max="6145" width="4.36666666666667" style="84" customWidth="1"/>
    <col min="6146" max="6146" width="8.09166666666667" style="84" customWidth="1"/>
    <col min="6147" max="6147" width="26.6333333333333" style="84" customWidth="1"/>
    <col min="6148" max="6148" width="16.0916666666667" style="84" customWidth="1"/>
    <col min="6149" max="6149" width="8.18333333333333" style="84" customWidth="1"/>
    <col min="6150" max="6150" width="4.09166666666667" style="84" customWidth="1"/>
    <col min="6151" max="6151" width="15.9083333333333" style="84" customWidth="1"/>
    <col min="6152" max="6152" width="15.5416666666667" style="84" customWidth="1"/>
    <col min="6153" max="6154" width="15" style="84" customWidth="1"/>
    <col min="6155" max="6155" width="7.725" style="84" customWidth="1"/>
    <col min="6156" max="6156" width="15" style="84" customWidth="1"/>
    <col min="6157" max="6157" width="8.63333333333333" style="84" customWidth="1"/>
    <col min="6158" max="6158" width="4.90833333333333" style="84" customWidth="1"/>
    <col min="6159" max="6159" width="14.9083333333333" style="84" customWidth="1"/>
    <col min="6160" max="6160" width="13.3666666666667" style="84" customWidth="1"/>
    <col min="6161" max="6400" width="10.9083333333333" style="84"/>
    <col min="6401" max="6401" width="4.36666666666667" style="84" customWidth="1"/>
    <col min="6402" max="6402" width="8.09166666666667" style="84" customWidth="1"/>
    <col min="6403" max="6403" width="26.6333333333333" style="84" customWidth="1"/>
    <col min="6404" max="6404" width="16.0916666666667" style="84" customWidth="1"/>
    <col min="6405" max="6405" width="8.18333333333333" style="84" customWidth="1"/>
    <col min="6406" max="6406" width="4.09166666666667" style="84" customWidth="1"/>
    <col min="6407" max="6407" width="15.9083333333333" style="84" customWidth="1"/>
    <col min="6408" max="6408" width="15.5416666666667" style="84" customWidth="1"/>
    <col min="6409" max="6410" width="15" style="84" customWidth="1"/>
    <col min="6411" max="6411" width="7.725" style="84" customWidth="1"/>
    <col min="6412" max="6412" width="15" style="84" customWidth="1"/>
    <col min="6413" max="6413" width="8.63333333333333" style="84" customWidth="1"/>
    <col min="6414" max="6414" width="4.90833333333333" style="84" customWidth="1"/>
    <col min="6415" max="6415" width="14.9083333333333" style="84" customWidth="1"/>
    <col min="6416" max="6416" width="13.3666666666667" style="84" customWidth="1"/>
    <col min="6417" max="6656" width="10.9083333333333" style="84"/>
    <col min="6657" max="6657" width="4.36666666666667" style="84" customWidth="1"/>
    <col min="6658" max="6658" width="8.09166666666667" style="84" customWidth="1"/>
    <col min="6659" max="6659" width="26.6333333333333" style="84" customWidth="1"/>
    <col min="6660" max="6660" width="16.0916666666667" style="84" customWidth="1"/>
    <col min="6661" max="6661" width="8.18333333333333" style="84" customWidth="1"/>
    <col min="6662" max="6662" width="4.09166666666667" style="84" customWidth="1"/>
    <col min="6663" max="6663" width="15.9083333333333" style="84" customWidth="1"/>
    <col min="6664" max="6664" width="15.5416666666667" style="84" customWidth="1"/>
    <col min="6665" max="6666" width="15" style="84" customWidth="1"/>
    <col min="6667" max="6667" width="7.725" style="84" customWidth="1"/>
    <col min="6668" max="6668" width="15" style="84" customWidth="1"/>
    <col min="6669" max="6669" width="8.63333333333333" style="84" customWidth="1"/>
    <col min="6670" max="6670" width="4.90833333333333" style="84" customWidth="1"/>
    <col min="6671" max="6671" width="14.9083333333333" style="84" customWidth="1"/>
    <col min="6672" max="6672" width="13.3666666666667" style="84" customWidth="1"/>
    <col min="6673" max="6912" width="10.9083333333333" style="84"/>
    <col min="6913" max="6913" width="4.36666666666667" style="84" customWidth="1"/>
    <col min="6914" max="6914" width="8.09166666666667" style="84" customWidth="1"/>
    <col min="6915" max="6915" width="26.6333333333333" style="84" customWidth="1"/>
    <col min="6916" max="6916" width="16.0916666666667" style="84" customWidth="1"/>
    <col min="6917" max="6917" width="8.18333333333333" style="84" customWidth="1"/>
    <col min="6918" max="6918" width="4.09166666666667" style="84" customWidth="1"/>
    <col min="6919" max="6919" width="15.9083333333333" style="84" customWidth="1"/>
    <col min="6920" max="6920" width="15.5416666666667" style="84" customWidth="1"/>
    <col min="6921" max="6922" width="15" style="84" customWidth="1"/>
    <col min="6923" max="6923" width="7.725" style="84" customWidth="1"/>
    <col min="6924" max="6924" width="15" style="84" customWidth="1"/>
    <col min="6925" max="6925" width="8.63333333333333" style="84" customWidth="1"/>
    <col min="6926" max="6926" width="4.90833333333333" style="84" customWidth="1"/>
    <col min="6927" max="6927" width="14.9083333333333" style="84" customWidth="1"/>
    <col min="6928" max="6928" width="13.3666666666667" style="84" customWidth="1"/>
    <col min="6929" max="7168" width="10.9083333333333" style="84"/>
    <col min="7169" max="7169" width="4.36666666666667" style="84" customWidth="1"/>
    <col min="7170" max="7170" width="8.09166666666667" style="84" customWidth="1"/>
    <col min="7171" max="7171" width="26.6333333333333" style="84" customWidth="1"/>
    <col min="7172" max="7172" width="16.0916666666667" style="84" customWidth="1"/>
    <col min="7173" max="7173" width="8.18333333333333" style="84" customWidth="1"/>
    <col min="7174" max="7174" width="4.09166666666667" style="84" customWidth="1"/>
    <col min="7175" max="7175" width="15.9083333333333" style="84" customWidth="1"/>
    <col min="7176" max="7176" width="15.5416666666667" style="84" customWidth="1"/>
    <col min="7177" max="7178" width="15" style="84" customWidth="1"/>
    <col min="7179" max="7179" width="7.725" style="84" customWidth="1"/>
    <col min="7180" max="7180" width="15" style="84" customWidth="1"/>
    <col min="7181" max="7181" width="8.63333333333333" style="84" customWidth="1"/>
    <col min="7182" max="7182" width="4.90833333333333" style="84" customWidth="1"/>
    <col min="7183" max="7183" width="14.9083333333333" style="84" customWidth="1"/>
    <col min="7184" max="7184" width="13.3666666666667" style="84" customWidth="1"/>
    <col min="7185" max="7424" width="10.9083333333333" style="84"/>
    <col min="7425" max="7425" width="4.36666666666667" style="84" customWidth="1"/>
    <col min="7426" max="7426" width="8.09166666666667" style="84" customWidth="1"/>
    <col min="7427" max="7427" width="26.6333333333333" style="84" customWidth="1"/>
    <col min="7428" max="7428" width="16.0916666666667" style="84" customWidth="1"/>
    <col min="7429" max="7429" width="8.18333333333333" style="84" customWidth="1"/>
    <col min="7430" max="7430" width="4.09166666666667" style="84" customWidth="1"/>
    <col min="7431" max="7431" width="15.9083333333333" style="84" customWidth="1"/>
    <col min="7432" max="7432" width="15.5416666666667" style="84" customWidth="1"/>
    <col min="7433" max="7434" width="15" style="84" customWidth="1"/>
    <col min="7435" max="7435" width="7.725" style="84" customWidth="1"/>
    <col min="7436" max="7436" width="15" style="84" customWidth="1"/>
    <col min="7437" max="7437" width="8.63333333333333" style="84" customWidth="1"/>
    <col min="7438" max="7438" width="4.90833333333333" style="84" customWidth="1"/>
    <col min="7439" max="7439" width="14.9083333333333" style="84" customWidth="1"/>
    <col min="7440" max="7440" width="13.3666666666667" style="84" customWidth="1"/>
    <col min="7441" max="7680" width="10.9083333333333" style="84"/>
    <col min="7681" max="7681" width="4.36666666666667" style="84" customWidth="1"/>
    <col min="7682" max="7682" width="8.09166666666667" style="84" customWidth="1"/>
    <col min="7683" max="7683" width="26.6333333333333" style="84" customWidth="1"/>
    <col min="7684" max="7684" width="16.0916666666667" style="84" customWidth="1"/>
    <col min="7685" max="7685" width="8.18333333333333" style="84" customWidth="1"/>
    <col min="7686" max="7686" width="4.09166666666667" style="84" customWidth="1"/>
    <col min="7687" max="7687" width="15.9083333333333" style="84" customWidth="1"/>
    <col min="7688" max="7688" width="15.5416666666667" style="84" customWidth="1"/>
    <col min="7689" max="7690" width="15" style="84" customWidth="1"/>
    <col min="7691" max="7691" width="7.725" style="84" customWidth="1"/>
    <col min="7692" max="7692" width="15" style="84" customWidth="1"/>
    <col min="7693" max="7693" width="8.63333333333333" style="84" customWidth="1"/>
    <col min="7694" max="7694" width="4.90833333333333" style="84" customWidth="1"/>
    <col min="7695" max="7695" width="14.9083333333333" style="84" customWidth="1"/>
    <col min="7696" max="7696" width="13.3666666666667" style="84" customWidth="1"/>
    <col min="7697" max="7936" width="10.9083333333333" style="84"/>
    <col min="7937" max="7937" width="4.36666666666667" style="84" customWidth="1"/>
    <col min="7938" max="7938" width="8.09166666666667" style="84" customWidth="1"/>
    <col min="7939" max="7939" width="26.6333333333333" style="84" customWidth="1"/>
    <col min="7940" max="7940" width="16.0916666666667" style="84" customWidth="1"/>
    <col min="7941" max="7941" width="8.18333333333333" style="84" customWidth="1"/>
    <col min="7942" max="7942" width="4.09166666666667" style="84" customWidth="1"/>
    <col min="7943" max="7943" width="15.9083333333333" style="84" customWidth="1"/>
    <col min="7944" max="7944" width="15.5416666666667" style="84" customWidth="1"/>
    <col min="7945" max="7946" width="15" style="84" customWidth="1"/>
    <col min="7947" max="7947" width="7.725" style="84" customWidth="1"/>
    <col min="7948" max="7948" width="15" style="84" customWidth="1"/>
    <col min="7949" max="7949" width="8.63333333333333" style="84" customWidth="1"/>
    <col min="7950" max="7950" width="4.90833333333333" style="84" customWidth="1"/>
    <col min="7951" max="7951" width="14.9083333333333" style="84" customWidth="1"/>
    <col min="7952" max="7952" width="13.3666666666667" style="84" customWidth="1"/>
    <col min="7953" max="8192" width="10.9083333333333" style="84"/>
    <col min="8193" max="8193" width="4.36666666666667" style="84" customWidth="1"/>
    <col min="8194" max="8194" width="8.09166666666667" style="84" customWidth="1"/>
    <col min="8195" max="8195" width="26.6333333333333" style="84" customWidth="1"/>
    <col min="8196" max="8196" width="16.0916666666667" style="84" customWidth="1"/>
    <col min="8197" max="8197" width="8.18333333333333" style="84" customWidth="1"/>
    <col min="8198" max="8198" width="4.09166666666667" style="84" customWidth="1"/>
    <col min="8199" max="8199" width="15.9083333333333" style="84" customWidth="1"/>
    <col min="8200" max="8200" width="15.5416666666667" style="84" customWidth="1"/>
    <col min="8201" max="8202" width="15" style="84" customWidth="1"/>
    <col min="8203" max="8203" width="7.725" style="84" customWidth="1"/>
    <col min="8204" max="8204" width="15" style="84" customWidth="1"/>
    <col min="8205" max="8205" width="8.63333333333333" style="84" customWidth="1"/>
    <col min="8206" max="8206" width="4.90833333333333" style="84" customWidth="1"/>
    <col min="8207" max="8207" width="14.9083333333333" style="84" customWidth="1"/>
    <col min="8208" max="8208" width="13.3666666666667" style="84" customWidth="1"/>
    <col min="8209" max="8448" width="10.9083333333333" style="84"/>
    <col min="8449" max="8449" width="4.36666666666667" style="84" customWidth="1"/>
    <col min="8450" max="8450" width="8.09166666666667" style="84" customWidth="1"/>
    <col min="8451" max="8451" width="26.6333333333333" style="84" customWidth="1"/>
    <col min="8452" max="8452" width="16.0916666666667" style="84" customWidth="1"/>
    <col min="8453" max="8453" width="8.18333333333333" style="84" customWidth="1"/>
    <col min="8454" max="8454" width="4.09166666666667" style="84" customWidth="1"/>
    <col min="8455" max="8455" width="15.9083333333333" style="84" customWidth="1"/>
    <col min="8456" max="8456" width="15.5416666666667" style="84" customWidth="1"/>
    <col min="8457" max="8458" width="15" style="84" customWidth="1"/>
    <col min="8459" max="8459" width="7.725" style="84" customWidth="1"/>
    <col min="8460" max="8460" width="15" style="84" customWidth="1"/>
    <col min="8461" max="8461" width="8.63333333333333" style="84" customWidth="1"/>
    <col min="8462" max="8462" width="4.90833333333333" style="84" customWidth="1"/>
    <col min="8463" max="8463" width="14.9083333333333" style="84" customWidth="1"/>
    <col min="8464" max="8464" width="13.3666666666667" style="84" customWidth="1"/>
    <col min="8465" max="8704" width="10.9083333333333" style="84"/>
    <col min="8705" max="8705" width="4.36666666666667" style="84" customWidth="1"/>
    <col min="8706" max="8706" width="8.09166666666667" style="84" customWidth="1"/>
    <col min="8707" max="8707" width="26.6333333333333" style="84" customWidth="1"/>
    <col min="8708" max="8708" width="16.0916666666667" style="84" customWidth="1"/>
    <col min="8709" max="8709" width="8.18333333333333" style="84" customWidth="1"/>
    <col min="8710" max="8710" width="4.09166666666667" style="84" customWidth="1"/>
    <col min="8711" max="8711" width="15.9083333333333" style="84" customWidth="1"/>
    <col min="8712" max="8712" width="15.5416666666667" style="84" customWidth="1"/>
    <col min="8713" max="8714" width="15" style="84" customWidth="1"/>
    <col min="8715" max="8715" width="7.725" style="84" customWidth="1"/>
    <col min="8716" max="8716" width="15" style="84" customWidth="1"/>
    <col min="8717" max="8717" width="8.63333333333333" style="84" customWidth="1"/>
    <col min="8718" max="8718" width="4.90833333333333" style="84" customWidth="1"/>
    <col min="8719" max="8719" width="14.9083333333333" style="84" customWidth="1"/>
    <col min="8720" max="8720" width="13.3666666666667" style="84" customWidth="1"/>
    <col min="8721" max="8960" width="10.9083333333333" style="84"/>
    <col min="8961" max="8961" width="4.36666666666667" style="84" customWidth="1"/>
    <col min="8962" max="8962" width="8.09166666666667" style="84" customWidth="1"/>
    <col min="8963" max="8963" width="26.6333333333333" style="84" customWidth="1"/>
    <col min="8964" max="8964" width="16.0916666666667" style="84" customWidth="1"/>
    <col min="8965" max="8965" width="8.18333333333333" style="84" customWidth="1"/>
    <col min="8966" max="8966" width="4.09166666666667" style="84" customWidth="1"/>
    <col min="8967" max="8967" width="15.9083333333333" style="84" customWidth="1"/>
    <col min="8968" max="8968" width="15.5416666666667" style="84" customWidth="1"/>
    <col min="8969" max="8970" width="15" style="84" customWidth="1"/>
    <col min="8971" max="8971" width="7.725" style="84" customWidth="1"/>
    <col min="8972" max="8972" width="15" style="84" customWidth="1"/>
    <col min="8973" max="8973" width="8.63333333333333" style="84" customWidth="1"/>
    <col min="8974" max="8974" width="4.90833333333333" style="84" customWidth="1"/>
    <col min="8975" max="8975" width="14.9083333333333" style="84" customWidth="1"/>
    <col min="8976" max="8976" width="13.3666666666667" style="84" customWidth="1"/>
    <col min="8977" max="9216" width="10.9083333333333" style="84"/>
    <col min="9217" max="9217" width="4.36666666666667" style="84" customWidth="1"/>
    <col min="9218" max="9218" width="8.09166666666667" style="84" customWidth="1"/>
    <col min="9219" max="9219" width="26.6333333333333" style="84" customWidth="1"/>
    <col min="9220" max="9220" width="16.0916666666667" style="84" customWidth="1"/>
    <col min="9221" max="9221" width="8.18333333333333" style="84" customWidth="1"/>
    <col min="9222" max="9222" width="4.09166666666667" style="84" customWidth="1"/>
    <col min="9223" max="9223" width="15.9083333333333" style="84" customWidth="1"/>
    <col min="9224" max="9224" width="15.5416666666667" style="84" customWidth="1"/>
    <col min="9225" max="9226" width="15" style="84" customWidth="1"/>
    <col min="9227" max="9227" width="7.725" style="84" customWidth="1"/>
    <col min="9228" max="9228" width="15" style="84" customWidth="1"/>
    <col min="9229" max="9229" width="8.63333333333333" style="84" customWidth="1"/>
    <col min="9230" max="9230" width="4.90833333333333" style="84" customWidth="1"/>
    <col min="9231" max="9231" width="14.9083333333333" style="84" customWidth="1"/>
    <col min="9232" max="9232" width="13.3666666666667" style="84" customWidth="1"/>
    <col min="9233" max="9472" width="10.9083333333333" style="84"/>
    <col min="9473" max="9473" width="4.36666666666667" style="84" customWidth="1"/>
    <col min="9474" max="9474" width="8.09166666666667" style="84" customWidth="1"/>
    <col min="9475" max="9475" width="26.6333333333333" style="84" customWidth="1"/>
    <col min="9476" max="9476" width="16.0916666666667" style="84" customWidth="1"/>
    <col min="9477" max="9477" width="8.18333333333333" style="84" customWidth="1"/>
    <col min="9478" max="9478" width="4.09166666666667" style="84" customWidth="1"/>
    <col min="9479" max="9479" width="15.9083333333333" style="84" customWidth="1"/>
    <col min="9480" max="9480" width="15.5416666666667" style="84" customWidth="1"/>
    <col min="9481" max="9482" width="15" style="84" customWidth="1"/>
    <col min="9483" max="9483" width="7.725" style="84" customWidth="1"/>
    <col min="9484" max="9484" width="15" style="84" customWidth="1"/>
    <col min="9485" max="9485" width="8.63333333333333" style="84" customWidth="1"/>
    <col min="9486" max="9486" width="4.90833333333333" style="84" customWidth="1"/>
    <col min="9487" max="9487" width="14.9083333333333" style="84" customWidth="1"/>
    <col min="9488" max="9488" width="13.3666666666667" style="84" customWidth="1"/>
    <col min="9489" max="9728" width="10.9083333333333" style="84"/>
    <col min="9729" max="9729" width="4.36666666666667" style="84" customWidth="1"/>
    <col min="9730" max="9730" width="8.09166666666667" style="84" customWidth="1"/>
    <col min="9731" max="9731" width="26.6333333333333" style="84" customWidth="1"/>
    <col min="9732" max="9732" width="16.0916666666667" style="84" customWidth="1"/>
    <col min="9733" max="9733" width="8.18333333333333" style="84" customWidth="1"/>
    <col min="9734" max="9734" width="4.09166666666667" style="84" customWidth="1"/>
    <col min="9735" max="9735" width="15.9083333333333" style="84" customWidth="1"/>
    <col min="9736" max="9736" width="15.5416666666667" style="84" customWidth="1"/>
    <col min="9737" max="9738" width="15" style="84" customWidth="1"/>
    <col min="9739" max="9739" width="7.725" style="84" customWidth="1"/>
    <col min="9740" max="9740" width="15" style="84" customWidth="1"/>
    <col min="9741" max="9741" width="8.63333333333333" style="84" customWidth="1"/>
    <col min="9742" max="9742" width="4.90833333333333" style="84" customWidth="1"/>
    <col min="9743" max="9743" width="14.9083333333333" style="84" customWidth="1"/>
    <col min="9744" max="9744" width="13.3666666666667" style="84" customWidth="1"/>
    <col min="9745" max="9984" width="10.9083333333333" style="84"/>
    <col min="9985" max="9985" width="4.36666666666667" style="84" customWidth="1"/>
    <col min="9986" max="9986" width="8.09166666666667" style="84" customWidth="1"/>
    <col min="9987" max="9987" width="26.6333333333333" style="84" customWidth="1"/>
    <col min="9988" max="9988" width="16.0916666666667" style="84" customWidth="1"/>
    <col min="9989" max="9989" width="8.18333333333333" style="84" customWidth="1"/>
    <col min="9990" max="9990" width="4.09166666666667" style="84" customWidth="1"/>
    <col min="9991" max="9991" width="15.9083333333333" style="84" customWidth="1"/>
    <col min="9992" max="9992" width="15.5416666666667" style="84" customWidth="1"/>
    <col min="9993" max="9994" width="15" style="84" customWidth="1"/>
    <col min="9995" max="9995" width="7.725" style="84" customWidth="1"/>
    <col min="9996" max="9996" width="15" style="84" customWidth="1"/>
    <col min="9997" max="9997" width="8.63333333333333" style="84" customWidth="1"/>
    <col min="9998" max="9998" width="4.90833333333333" style="84" customWidth="1"/>
    <col min="9999" max="9999" width="14.9083333333333" style="84" customWidth="1"/>
    <col min="10000" max="10000" width="13.3666666666667" style="84" customWidth="1"/>
    <col min="10001" max="10240" width="10.9083333333333" style="84"/>
    <col min="10241" max="10241" width="4.36666666666667" style="84" customWidth="1"/>
    <col min="10242" max="10242" width="8.09166666666667" style="84" customWidth="1"/>
    <col min="10243" max="10243" width="26.6333333333333" style="84" customWidth="1"/>
    <col min="10244" max="10244" width="16.0916666666667" style="84" customWidth="1"/>
    <col min="10245" max="10245" width="8.18333333333333" style="84" customWidth="1"/>
    <col min="10246" max="10246" width="4.09166666666667" style="84" customWidth="1"/>
    <col min="10247" max="10247" width="15.9083333333333" style="84" customWidth="1"/>
    <col min="10248" max="10248" width="15.5416666666667" style="84" customWidth="1"/>
    <col min="10249" max="10250" width="15" style="84" customWidth="1"/>
    <col min="10251" max="10251" width="7.725" style="84" customWidth="1"/>
    <col min="10252" max="10252" width="15" style="84" customWidth="1"/>
    <col min="10253" max="10253" width="8.63333333333333" style="84" customWidth="1"/>
    <col min="10254" max="10254" width="4.90833333333333" style="84" customWidth="1"/>
    <col min="10255" max="10255" width="14.9083333333333" style="84" customWidth="1"/>
    <col min="10256" max="10256" width="13.3666666666667" style="84" customWidth="1"/>
    <col min="10257" max="10496" width="10.9083333333333" style="84"/>
    <col min="10497" max="10497" width="4.36666666666667" style="84" customWidth="1"/>
    <col min="10498" max="10498" width="8.09166666666667" style="84" customWidth="1"/>
    <col min="10499" max="10499" width="26.6333333333333" style="84" customWidth="1"/>
    <col min="10500" max="10500" width="16.0916666666667" style="84" customWidth="1"/>
    <col min="10501" max="10501" width="8.18333333333333" style="84" customWidth="1"/>
    <col min="10502" max="10502" width="4.09166666666667" style="84" customWidth="1"/>
    <col min="10503" max="10503" width="15.9083333333333" style="84" customWidth="1"/>
    <col min="10504" max="10504" width="15.5416666666667" style="84" customWidth="1"/>
    <col min="10505" max="10506" width="15" style="84" customWidth="1"/>
    <col min="10507" max="10507" width="7.725" style="84" customWidth="1"/>
    <col min="10508" max="10508" width="15" style="84" customWidth="1"/>
    <col min="10509" max="10509" width="8.63333333333333" style="84" customWidth="1"/>
    <col min="10510" max="10510" width="4.90833333333333" style="84" customWidth="1"/>
    <col min="10511" max="10511" width="14.9083333333333" style="84" customWidth="1"/>
    <col min="10512" max="10512" width="13.3666666666667" style="84" customWidth="1"/>
    <col min="10513" max="10752" width="10.9083333333333" style="84"/>
    <col min="10753" max="10753" width="4.36666666666667" style="84" customWidth="1"/>
    <col min="10754" max="10754" width="8.09166666666667" style="84" customWidth="1"/>
    <col min="10755" max="10755" width="26.6333333333333" style="84" customWidth="1"/>
    <col min="10756" max="10756" width="16.0916666666667" style="84" customWidth="1"/>
    <col min="10757" max="10757" width="8.18333333333333" style="84" customWidth="1"/>
    <col min="10758" max="10758" width="4.09166666666667" style="84" customWidth="1"/>
    <col min="10759" max="10759" width="15.9083333333333" style="84" customWidth="1"/>
    <col min="10760" max="10760" width="15.5416666666667" style="84" customWidth="1"/>
    <col min="10761" max="10762" width="15" style="84" customWidth="1"/>
    <col min="10763" max="10763" width="7.725" style="84" customWidth="1"/>
    <col min="10764" max="10764" width="15" style="84" customWidth="1"/>
    <col min="10765" max="10765" width="8.63333333333333" style="84" customWidth="1"/>
    <col min="10766" max="10766" width="4.90833333333333" style="84" customWidth="1"/>
    <col min="10767" max="10767" width="14.9083333333333" style="84" customWidth="1"/>
    <col min="10768" max="10768" width="13.3666666666667" style="84" customWidth="1"/>
    <col min="10769" max="11008" width="10.9083333333333" style="84"/>
    <col min="11009" max="11009" width="4.36666666666667" style="84" customWidth="1"/>
    <col min="11010" max="11010" width="8.09166666666667" style="84" customWidth="1"/>
    <col min="11011" max="11011" width="26.6333333333333" style="84" customWidth="1"/>
    <col min="11012" max="11012" width="16.0916666666667" style="84" customWidth="1"/>
    <col min="11013" max="11013" width="8.18333333333333" style="84" customWidth="1"/>
    <col min="11014" max="11014" width="4.09166666666667" style="84" customWidth="1"/>
    <col min="11015" max="11015" width="15.9083333333333" style="84" customWidth="1"/>
    <col min="11016" max="11016" width="15.5416666666667" style="84" customWidth="1"/>
    <col min="11017" max="11018" width="15" style="84" customWidth="1"/>
    <col min="11019" max="11019" width="7.725" style="84" customWidth="1"/>
    <col min="11020" max="11020" width="15" style="84" customWidth="1"/>
    <col min="11021" max="11021" width="8.63333333333333" style="84" customWidth="1"/>
    <col min="11022" max="11022" width="4.90833333333333" style="84" customWidth="1"/>
    <col min="11023" max="11023" width="14.9083333333333" style="84" customWidth="1"/>
    <col min="11024" max="11024" width="13.3666666666667" style="84" customWidth="1"/>
    <col min="11025" max="11264" width="10.9083333333333" style="84"/>
    <col min="11265" max="11265" width="4.36666666666667" style="84" customWidth="1"/>
    <col min="11266" max="11266" width="8.09166666666667" style="84" customWidth="1"/>
    <col min="11267" max="11267" width="26.6333333333333" style="84" customWidth="1"/>
    <col min="11268" max="11268" width="16.0916666666667" style="84" customWidth="1"/>
    <col min="11269" max="11269" width="8.18333333333333" style="84" customWidth="1"/>
    <col min="11270" max="11270" width="4.09166666666667" style="84" customWidth="1"/>
    <col min="11271" max="11271" width="15.9083333333333" style="84" customWidth="1"/>
    <col min="11272" max="11272" width="15.5416666666667" style="84" customWidth="1"/>
    <col min="11273" max="11274" width="15" style="84" customWidth="1"/>
    <col min="11275" max="11275" width="7.725" style="84" customWidth="1"/>
    <col min="11276" max="11276" width="15" style="84" customWidth="1"/>
    <col min="11277" max="11277" width="8.63333333333333" style="84" customWidth="1"/>
    <col min="11278" max="11278" width="4.90833333333333" style="84" customWidth="1"/>
    <col min="11279" max="11279" width="14.9083333333333" style="84" customWidth="1"/>
    <col min="11280" max="11280" width="13.3666666666667" style="84" customWidth="1"/>
    <col min="11281" max="11520" width="10.9083333333333" style="84"/>
    <col min="11521" max="11521" width="4.36666666666667" style="84" customWidth="1"/>
    <col min="11522" max="11522" width="8.09166666666667" style="84" customWidth="1"/>
    <col min="11523" max="11523" width="26.6333333333333" style="84" customWidth="1"/>
    <col min="11524" max="11524" width="16.0916666666667" style="84" customWidth="1"/>
    <col min="11525" max="11525" width="8.18333333333333" style="84" customWidth="1"/>
    <col min="11526" max="11526" width="4.09166666666667" style="84" customWidth="1"/>
    <col min="11527" max="11527" width="15.9083333333333" style="84" customWidth="1"/>
    <col min="11528" max="11528" width="15.5416666666667" style="84" customWidth="1"/>
    <col min="11529" max="11530" width="15" style="84" customWidth="1"/>
    <col min="11531" max="11531" width="7.725" style="84" customWidth="1"/>
    <col min="11532" max="11532" width="15" style="84" customWidth="1"/>
    <col min="11533" max="11533" width="8.63333333333333" style="84" customWidth="1"/>
    <col min="11534" max="11534" width="4.90833333333333" style="84" customWidth="1"/>
    <col min="11535" max="11535" width="14.9083333333333" style="84" customWidth="1"/>
    <col min="11536" max="11536" width="13.3666666666667" style="84" customWidth="1"/>
    <col min="11537" max="11776" width="10.9083333333333" style="84"/>
    <col min="11777" max="11777" width="4.36666666666667" style="84" customWidth="1"/>
    <col min="11778" max="11778" width="8.09166666666667" style="84" customWidth="1"/>
    <col min="11779" max="11779" width="26.6333333333333" style="84" customWidth="1"/>
    <col min="11780" max="11780" width="16.0916666666667" style="84" customWidth="1"/>
    <col min="11781" max="11781" width="8.18333333333333" style="84" customWidth="1"/>
    <col min="11782" max="11782" width="4.09166666666667" style="84" customWidth="1"/>
    <col min="11783" max="11783" width="15.9083333333333" style="84" customWidth="1"/>
    <col min="11784" max="11784" width="15.5416666666667" style="84" customWidth="1"/>
    <col min="11785" max="11786" width="15" style="84" customWidth="1"/>
    <col min="11787" max="11787" width="7.725" style="84" customWidth="1"/>
    <col min="11788" max="11788" width="15" style="84" customWidth="1"/>
    <col min="11789" max="11789" width="8.63333333333333" style="84" customWidth="1"/>
    <col min="11790" max="11790" width="4.90833333333333" style="84" customWidth="1"/>
    <col min="11791" max="11791" width="14.9083333333333" style="84" customWidth="1"/>
    <col min="11792" max="11792" width="13.3666666666667" style="84" customWidth="1"/>
    <col min="11793" max="12032" width="10.9083333333333" style="84"/>
    <col min="12033" max="12033" width="4.36666666666667" style="84" customWidth="1"/>
    <col min="12034" max="12034" width="8.09166666666667" style="84" customWidth="1"/>
    <col min="12035" max="12035" width="26.6333333333333" style="84" customWidth="1"/>
    <col min="12036" max="12036" width="16.0916666666667" style="84" customWidth="1"/>
    <col min="12037" max="12037" width="8.18333333333333" style="84" customWidth="1"/>
    <col min="12038" max="12038" width="4.09166666666667" style="84" customWidth="1"/>
    <col min="12039" max="12039" width="15.9083333333333" style="84" customWidth="1"/>
    <col min="12040" max="12040" width="15.5416666666667" style="84" customWidth="1"/>
    <col min="12041" max="12042" width="15" style="84" customWidth="1"/>
    <col min="12043" max="12043" width="7.725" style="84" customWidth="1"/>
    <col min="12044" max="12044" width="15" style="84" customWidth="1"/>
    <col min="12045" max="12045" width="8.63333333333333" style="84" customWidth="1"/>
    <col min="12046" max="12046" width="4.90833333333333" style="84" customWidth="1"/>
    <col min="12047" max="12047" width="14.9083333333333" style="84" customWidth="1"/>
    <col min="12048" max="12048" width="13.3666666666667" style="84" customWidth="1"/>
    <col min="12049" max="12288" width="10.9083333333333" style="84"/>
    <col min="12289" max="12289" width="4.36666666666667" style="84" customWidth="1"/>
    <col min="12290" max="12290" width="8.09166666666667" style="84" customWidth="1"/>
    <col min="12291" max="12291" width="26.6333333333333" style="84" customWidth="1"/>
    <col min="12292" max="12292" width="16.0916666666667" style="84" customWidth="1"/>
    <col min="12293" max="12293" width="8.18333333333333" style="84" customWidth="1"/>
    <col min="12294" max="12294" width="4.09166666666667" style="84" customWidth="1"/>
    <col min="12295" max="12295" width="15.9083333333333" style="84" customWidth="1"/>
    <col min="12296" max="12296" width="15.5416666666667" style="84" customWidth="1"/>
    <col min="12297" max="12298" width="15" style="84" customWidth="1"/>
    <col min="12299" max="12299" width="7.725" style="84" customWidth="1"/>
    <col min="12300" max="12300" width="15" style="84" customWidth="1"/>
    <col min="12301" max="12301" width="8.63333333333333" style="84" customWidth="1"/>
    <col min="12302" max="12302" width="4.90833333333333" style="84" customWidth="1"/>
    <col min="12303" max="12303" width="14.9083333333333" style="84" customWidth="1"/>
    <col min="12304" max="12304" width="13.3666666666667" style="84" customWidth="1"/>
    <col min="12305" max="12544" width="10.9083333333333" style="84"/>
    <col min="12545" max="12545" width="4.36666666666667" style="84" customWidth="1"/>
    <col min="12546" max="12546" width="8.09166666666667" style="84" customWidth="1"/>
    <col min="12547" max="12547" width="26.6333333333333" style="84" customWidth="1"/>
    <col min="12548" max="12548" width="16.0916666666667" style="84" customWidth="1"/>
    <col min="12549" max="12549" width="8.18333333333333" style="84" customWidth="1"/>
    <col min="12550" max="12550" width="4.09166666666667" style="84" customWidth="1"/>
    <col min="12551" max="12551" width="15.9083333333333" style="84" customWidth="1"/>
    <col min="12552" max="12552" width="15.5416666666667" style="84" customWidth="1"/>
    <col min="12553" max="12554" width="15" style="84" customWidth="1"/>
    <col min="12555" max="12555" width="7.725" style="84" customWidth="1"/>
    <col min="12556" max="12556" width="15" style="84" customWidth="1"/>
    <col min="12557" max="12557" width="8.63333333333333" style="84" customWidth="1"/>
    <col min="12558" max="12558" width="4.90833333333333" style="84" customWidth="1"/>
    <col min="12559" max="12559" width="14.9083333333333" style="84" customWidth="1"/>
    <col min="12560" max="12560" width="13.3666666666667" style="84" customWidth="1"/>
    <col min="12561" max="12800" width="10.9083333333333" style="84"/>
    <col min="12801" max="12801" width="4.36666666666667" style="84" customWidth="1"/>
    <col min="12802" max="12802" width="8.09166666666667" style="84" customWidth="1"/>
    <col min="12803" max="12803" width="26.6333333333333" style="84" customWidth="1"/>
    <col min="12804" max="12804" width="16.0916666666667" style="84" customWidth="1"/>
    <col min="12805" max="12805" width="8.18333333333333" style="84" customWidth="1"/>
    <col min="12806" max="12806" width="4.09166666666667" style="84" customWidth="1"/>
    <col min="12807" max="12807" width="15.9083333333333" style="84" customWidth="1"/>
    <col min="12808" max="12808" width="15.5416666666667" style="84" customWidth="1"/>
    <col min="12809" max="12810" width="15" style="84" customWidth="1"/>
    <col min="12811" max="12811" width="7.725" style="84" customWidth="1"/>
    <col min="12812" max="12812" width="15" style="84" customWidth="1"/>
    <col min="12813" max="12813" width="8.63333333333333" style="84" customWidth="1"/>
    <col min="12814" max="12814" width="4.90833333333333" style="84" customWidth="1"/>
    <col min="12815" max="12815" width="14.9083333333333" style="84" customWidth="1"/>
    <col min="12816" max="12816" width="13.3666666666667" style="84" customWidth="1"/>
    <col min="12817" max="13056" width="10.9083333333333" style="84"/>
    <col min="13057" max="13057" width="4.36666666666667" style="84" customWidth="1"/>
    <col min="13058" max="13058" width="8.09166666666667" style="84" customWidth="1"/>
    <col min="13059" max="13059" width="26.6333333333333" style="84" customWidth="1"/>
    <col min="13060" max="13060" width="16.0916666666667" style="84" customWidth="1"/>
    <col min="13061" max="13061" width="8.18333333333333" style="84" customWidth="1"/>
    <col min="13062" max="13062" width="4.09166666666667" style="84" customWidth="1"/>
    <col min="13063" max="13063" width="15.9083333333333" style="84" customWidth="1"/>
    <col min="13064" max="13064" width="15.5416666666667" style="84" customWidth="1"/>
    <col min="13065" max="13066" width="15" style="84" customWidth="1"/>
    <col min="13067" max="13067" width="7.725" style="84" customWidth="1"/>
    <col min="13068" max="13068" width="15" style="84" customWidth="1"/>
    <col min="13069" max="13069" width="8.63333333333333" style="84" customWidth="1"/>
    <col min="13070" max="13070" width="4.90833333333333" style="84" customWidth="1"/>
    <col min="13071" max="13071" width="14.9083333333333" style="84" customWidth="1"/>
    <col min="13072" max="13072" width="13.3666666666667" style="84" customWidth="1"/>
    <col min="13073" max="13312" width="10.9083333333333" style="84"/>
    <col min="13313" max="13313" width="4.36666666666667" style="84" customWidth="1"/>
    <col min="13314" max="13314" width="8.09166666666667" style="84" customWidth="1"/>
    <col min="13315" max="13315" width="26.6333333333333" style="84" customWidth="1"/>
    <col min="13316" max="13316" width="16.0916666666667" style="84" customWidth="1"/>
    <col min="13317" max="13317" width="8.18333333333333" style="84" customWidth="1"/>
    <col min="13318" max="13318" width="4.09166666666667" style="84" customWidth="1"/>
    <col min="13319" max="13319" width="15.9083333333333" style="84" customWidth="1"/>
    <col min="13320" max="13320" width="15.5416666666667" style="84" customWidth="1"/>
    <col min="13321" max="13322" width="15" style="84" customWidth="1"/>
    <col min="13323" max="13323" width="7.725" style="84" customWidth="1"/>
    <col min="13324" max="13324" width="15" style="84" customWidth="1"/>
    <col min="13325" max="13325" width="8.63333333333333" style="84" customWidth="1"/>
    <col min="13326" max="13326" width="4.90833333333333" style="84" customWidth="1"/>
    <col min="13327" max="13327" width="14.9083333333333" style="84" customWidth="1"/>
    <col min="13328" max="13328" width="13.3666666666667" style="84" customWidth="1"/>
    <col min="13329" max="13568" width="10.9083333333333" style="84"/>
    <col min="13569" max="13569" width="4.36666666666667" style="84" customWidth="1"/>
    <col min="13570" max="13570" width="8.09166666666667" style="84" customWidth="1"/>
    <col min="13571" max="13571" width="26.6333333333333" style="84" customWidth="1"/>
    <col min="13572" max="13572" width="16.0916666666667" style="84" customWidth="1"/>
    <col min="13573" max="13573" width="8.18333333333333" style="84" customWidth="1"/>
    <col min="13574" max="13574" width="4.09166666666667" style="84" customWidth="1"/>
    <col min="13575" max="13575" width="15.9083333333333" style="84" customWidth="1"/>
    <col min="13576" max="13576" width="15.5416666666667" style="84" customWidth="1"/>
    <col min="13577" max="13578" width="15" style="84" customWidth="1"/>
    <col min="13579" max="13579" width="7.725" style="84" customWidth="1"/>
    <col min="13580" max="13580" width="15" style="84" customWidth="1"/>
    <col min="13581" max="13581" width="8.63333333333333" style="84" customWidth="1"/>
    <col min="13582" max="13582" width="4.90833333333333" style="84" customWidth="1"/>
    <col min="13583" max="13583" width="14.9083333333333" style="84" customWidth="1"/>
    <col min="13584" max="13584" width="13.3666666666667" style="84" customWidth="1"/>
    <col min="13585" max="13824" width="10.9083333333333" style="84"/>
    <col min="13825" max="13825" width="4.36666666666667" style="84" customWidth="1"/>
    <col min="13826" max="13826" width="8.09166666666667" style="84" customWidth="1"/>
    <col min="13827" max="13827" width="26.6333333333333" style="84" customWidth="1"/>
    <col min="13828" max="13828" width="16.0916666666667" style="84" customWidth="1"/>
    <col min="13829" max="13829" width="8.18333333333333" style="84" customWidth="1"/>
    <col min="13830" max="13830" width="4.09166666666667" style="84" customWidth="1"/>
    <col min="13831" max="13831" width="15.9083333333333" style="84" customWidth="1"/>
    <col min="13832" max="13832" width="15.5416666666667" style="84" customWidth="1"/>
    <col min="13833" max="13834" width="15" style="84" customWidth="1"/>
    <col min="13835" max="13835" width="7.725" style="84" customWidth="1"/>
    <col min="13836" max="13836" width="15" style="84" customWidth="1"/>
    <col min="13837" max="13837" width="8.63333333333333" style="84" customWidth="1"/>
    <col min="13838" max="13838" width="4.90833333333333" style="84" customWidth="1"/>
    <col min="13839" max="13839" width="14.9083333333333" style="84" customWidth="1"/>
    <col min="13840" max="13840" width="13.3666666666667" style="84" customWidth="1"/>
    <col min="13841" max="14080" width="10.9083333333333" style="84"/>
    <col min="14081" max="14081" width="4.36666666666667" style="84" customWidth="1"/>
    <col min="14082" max="14082" width="8.09166666666667" style="84" customWidth="1"/>
    <col min="14083" max="14083" width="26.6333333333333" style="84" customWidth="1"/>
    <col min="14084" max="14084" width="16.0916666666667" style="84" customWidth="1"/>
    <col min="14085" max="14085" width="8.18333333333333" style="84" customWidth="1"/>
    <col min="14086" max="14086" width="4.09166666666667" style="84" customWidth="1"/>
    <col min="14087" max="14087" width="15.9083333333333" style="84" customWidth="1"/>
    <col min="14088" max="14088" width="15.5416666666667" style="84" customWidth="1"/>
    <col min="14089" max="14090" width="15" style="84" customWidth="1"/>
    <col min="14091" max="14091" width="7.725" style="84" customWidth="1"/>
    <col min="14092" max="14092" width="15" style="84" customWidth="1"/>
    <col min="14093" max="14093" width="8.63333333333333" style="84" customWidth="1"/>
    <col min="14094" max="14094" width="4.90833333333333" style="84" customWidth="1"/>
    <col min="14095" max="14095" width="14.9083333333333" style="84" customWidth="1"/>
    <col min="14096" max="14096" width="13.3666666666667" style="84" customWidth="1"/>
    <col min="14097" max="14336" width="10.9083333333333" style="84"/>
    <col min="14337" max="14337" width="4.36666666666667" style="84" customWidth="1"/>
    <col min="14338" max="14338" width="8.09166666666667" style="84" customWidth="1"/>
    <col min="14339" max="14339" width="26.6333333333333" style="84" customWidth="1"/>
    <col min="14340" max="14340" width="16.0916666666667" style="84" customWidth="1"/>
    <col min="14341" max="14341" width="8.18333333333333" style="84" customWidth="1"/>
    <col min="14342" max="14342" width="4.09166666666667" style="84" customWidth="1"/>
    <col min="14343" max="14343" width="15.9083333333333" style="84" customWidth="1"/>
    <col min="14344" max="14344" width="15.5416666666667" style="84" customWidth="1"/>
    <col min="14345" max="14346" width="15" style="84" customWidth="1"/>
    <col min="14347" max="14347" width="7.725" style="84" customWidth="1"/>
    <col min="14348" max="14348" width="15" style="84" customWidth="1"/>
    <col min="14349" max="14349" width="8.63333333333333" style="84" customWidth="1"/>
    <col min="14350" max="14350" width="4.90833333333333" style="84" customWidth="1"/>
    <col min="14351" max="14351" width="14.9083333333333" style="84" customWidth="1"/>
    <col min="14352" max="14352" width="13.3666666666667" style="84" customWidth="1"/>
    <col min="14353" max="14592" width="10.9083333333333" style="84"/>
    <col min="14593" max="14593" width="4.36666666666667" style="84" customWidth="1"/>
    <col min="14594" max="14594" width="8.09166666666667" style="84" customWidth="1"/>
    <col min="14595" max="14595" width="26.6333333333333" style="84" customWidth="1"/>
    <col min="14596" max="14596" width="16.0916666666667" style="84" customWidth="1"/>
    <col min="14597" max="14597" width="8.18333333333333" style="84" customWidth="1"/>
    <col min="14598" max="14598" width="4.09166666666667" style="84" customWidth="1"/>
    <col min="14599" max="14599" width="15.9083333333333" style="84" customWidth="1"/>
    <col min="14600" max="14600" width="15.5416666666667" style="84" customWidth="1"/>
    <col min="14601" max="14602" width="15" style="84" customWidth="1"/>
    <col min="14603" max="14603" width="7.725" style="84" customWidth="1"/>
    <col min="14604" max="14604" width="15" style="84" customWidth="1"/>
    <col min="14605" max="14605" width="8.63333333333333" style="84" customWidth="1"/>
    <col min="14606" max="14606" width="4.90833333333333" style="84" customWidth="1"/>
    <col min="14607" max="14607" width="14.9083333333333" style="84" customWidth="1"/>
    <col min="14608" max="14608" width="13.3666666666667" style="84" customWidth="1"/>
    <col min="14609" max="14848" width="10.9083333333333" style="84"/>
    <col min="14849" max="14849" width="4.36666666666667" style="84" customWidth="1"/>
    <col min="14850" max="14850" width="8.09166666666667" style="84" customWidth="1"/>
    <col min="14851" max="14851" width="26.6333333333333" style="84" customWidth="1"/>
    <col min="14852" max="14852" width="16.0916666666667" style="84" customWidth="1"/>
    <col min="14853" max="14853" width="8.18333333333333" style="84" customWidth="1"/>
    <col min="14854" max="14854" width="4.09166666666667" style="84" customWidth="1"/>
    <col min="14855" max="14855" width="15.9083333333333" style="84" customWidth="1"/>
    <col min="14856" max="14856" width="15.5416666666667" style="84" customWidth="1"/>
    <col min="14857" max="14858" width="15" style="84" customWidth="1"/>
    <col min="14859" max="14859" width="7.725" style="84" customWidth="1"/>
    <col min="14860" max="14860" width="15" style="84" customWidth="1"/>
    <col min="14861" max="14861" width="8.63333333333333" style="84" customWidth="1"/>
    <col min="14862" max="14862" width="4.90833333333333" style="84" customWidth="1"/>
    <col min="14863" max="14863" width="14.9083333333333" style="84" customWidth="1"/>
    <col min="14864" max="14864" width="13.3666666666667" style="84" customWidth="1"/>
    <col min="14865" max="15104" width="10.9083333333333" style="84"/>
    <col min="15105" max="15105" width="4.36666666666667" style="84" customWidth="1"/>
    <col min="15106" max="15106" width="8.09166666666667" style="84" customWidth="1"/>
    <col min="15107" max="15107" width="26.6333333333333" style="84" customWidth="1"/>
    <col min="15108" max="15108" width="16.0916666666667" style="84" customWidth="1"/>
    <col min="15109" max="15109" width="8.18333333333333" style="84" customWidth="1"/>
    <col min="15110" max="15110" width="4.09166666666667" style="84" customWidth="1"/>
    <col min="15111" max="15111" width="15.9083333333333" style="84" customWidth="1"/>
    <col min="15112" max="15112" width="15.5416666666667" style="84" customWidth="1"/>
    <col min="15113" max="15114" width="15" style="84" customWidth="1"/>
    <col min="15115" max="15115" width="7.725" style="84" customWidth="1"/>
    <col min="15116" max="15116" width="15" style="84" customWidth="1"/>
    <col min="15117" max="15117" width="8.63333333333333" style="84" customWidth="1"/>
    <col min="15118" max="15118" width="4.90833333333333" style="84" customWidth="1"/>
    <col min="15119" max="15119" width="14.9083333333333" style="84" customWidth="1"/>
    <col min="15120" max="15120" width="13.3666666666667" style="84" customWidth="1"/>
    <col min="15121" max="15360" width="10.9083333333333" style="84"/>
    <col min="15361" max="15361" width="4.36666666666667" style="84" customWidth="1"/>
    <col min="15362" max="15362" width="8.09166666666667" style="84" customWidth="1"/>
    <col min="15363" max="15363" width="26.6333333333333" style="84" customWidth="1"/>
    <col min="15364" max="15364" width="16.0916666666667" style="84" customWidth="1"/>
    <col min="15365" max="15365" width="8.18333333333333" style="84" customWidth="1"/>
    <col min="15366" max="15366" width="4.09166666666667" style="84" customWidth="1"/>
    <col min="15367" max="15367" width="15.9083333333333" style="84" customWidth="1"/>
    <col min="15368" max="15368" width="15.5416666666667" style="84" customWidth="1"/>
    <col min="15369" max="15370" width="15" style="84" customWidth="1"/>
    <col min="15371" max="15371" width="7.725" style="84" customWidth="1"/>
    <col min="15372" max="15372" width="15" style="84" customWidth="1"/>
    <col min="15373" max="15373" width="8.63333333333333" style="84" customWidth="1"/>
    <col min="15374" max="15374" width="4.90833333333333" style="84" customWidth="1"/>
    <col min="15375" max="15375" width="14.9083333333333" style="84" customWidth="1"/>
    <col min="15376" max="15376" width="13.3666666666667" style="84" customWidth="1"/>
    <col min="15377" max="15616" width="10.9083333333333" style="84"/>
    <col min="15617" max="15617" width="4.36666666666667" style="84" customWidth="1"/>
    <col min="15618" max="15618" width="8.09166666666667" style="84" customWidth="1"/>
    <col min="15619" max="15619" width="26.6333333333333" style="84" customWidth="1"/>
    <col min="15620" max="15620" width="16.0916666666667" style="84" customWidth="1"/>
    <col min="15621" max="15621" width="8.18333333333333" style="84" customWidth="1"/>
    <col min="15622" max="15622" width="4.09166666666667" style="84" customWidth="1"/>
    <col min="15623" max="15623" width="15.9083333333333" style="84" customWidth="1"/>
    <col min="15624" max="15624" width="15.5416666666667" style="84" customWidth="1"/>
    <col min="15625" max="15626" width="15" style="84" customWidth="1"/>
    <col min="15627" max="15627" width="7.725" style="84" customWidth="1"/>
    <col min="15628" max="15628" width="15" style="84" customWidth="1"/>
    <col min="15629" max="15629" width="8.63333333333333" style="84" customWidth="1"/>
    <col min="15630" max="15630" width="4.90833333333333" style="84" customWidth="1"/>
    <col min="15631" max="15631" width="14.9083333333333" style="84" customWidth="1"/>
    <col min="15632" max="15632" width="13.3666666666667" style="84" customWidth="1"/>
    <col min="15633" max="15872" width="10.9083333333333" style="84"/>
    <col min="15873" max="15873" width="4.36666666666667" style="84" customWidth="1"/>
    <col min="15874" max="15874" width="8.09166666666667" style="84" customWidth="1"/>
    <col min="15875" max="15875" width="26.6333333333333" style="84" customWidth="1"/>
    <col min="15876" max="15876" width="16.0916666666667" style="84" customWidth="1"/>
    <col min="15877" max="15877" width="8.18333333333333" style="84" customWidth="1"/>
    <col min="15878" max="15878" width="4.09166666666667" style="84" customWidth="1"/>
    <col min="15879" max="15879" width="15.9083333333333" style="84" customWidth="1"/>
    <col min="15880" max="15880" width="15.5416666666667" style="84" customWidth="1"/>
    <col min="15881" max="15882" width="15" style="84" customWidth="1"/>
    <col min="15883" max="15883" width="7.725" style="84" customWidth="1"/>
    <col min="15884" max="15884" width="15" style="84" customWidth="1"/>
    <col min="15885" max="15885" width="8.63333333333333" style="84" customWidth="1"/>
    <col min="15886" max="15886" width="4.90833333333333" style="84" customWidth="1"/>
    <col min="15887" max="15887" width="14.9083333333333" style="84" customWidth="1"/>
    <col min="15888" max="15888" width="13.3666666666667" style="84" customWidth="1"/>
    <col min="15889" max="16128" width="10.9083333333333" style="84"/>
    <col min="16129" max="16129" width="4.36666666666667" style="84" customWidth="1"/>
    <col min="16130" max="16130" width="8.09166666666667" style="84" customWidth="1"/>
    <col min="16131" max="16131" width="26.6333333333333" style="84" customWidth="1"/>
    <col min="16132" max="16132" width="16.0916666666667" style="84" customWidth="1"/>
    <col min="16133" max="16133" width="8.18333333333333" style="84" customWidth="1"/>
    <col min="16134" max="16134" width="4.09166666666667" style="84" customWidth="1"/>
    <col min="16135" max="16135" width="15.9083333333333" style="84" customWidth="1"/>
    <col min="16136" max="16136" width="15.5416666666667" style="84" customWidth="1"/>
    <col min="16137" max="16138" width="15" style="84" customWidth="1"/>
    <col min="16139" max="16139" width="7.725" style="84" customWidth="1"/>
    <col min="16140" max="16140" width="15" style="84" customWidth="1"/>
    <col min="16141" max="16141" width="8.63333333333333" style="84" customWidth="1"/>
    <col min="16142" max="16142" width="4.90833333333333" style="84" customWidth="1"/>
    <col min="16143" max="16143" width="14.9083333333333" style="84" customWidth="1"/>
    <col min="16144" max="16144" width="13.3666666666667" style="84" customWidth="1"/>
    <col min="16145" max="16384" width="10.9083333333333" style="84"/>
  </cols>
  <sheetData>
    <row r="1" customHeight="1" spans="1:15">
      <c r="A1" s="2" t="s">
        <v>295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7"/>
    </row>
    <row r="2" customHeight="1" spans="1:15">
      <c r="A2" s="85" t="s">
        <v>296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08"/>
    </row>
    <row r="3" customHeight="1" spans="1:15">
      <c r="A3" s="86" t="s">
        <v>297</v>
      </c>
      <c r="B3" s="87"/>
      <c r="C3" s="87"/>
      <c r="D3" s="87"/>
      <c r="E3" s="88"/>
      <c r="F3" s="88"/>
      <c r="G3" s="89"/>
      <c r="H3" s="89"/>
      <c r="I3" s="89"/>
      <c r="J3" s="89"/>
      <c r="K3" s="89">
        <v>0.83</v>
      </c>
      <c r="L3" s="109" t="s">
        <v>298</v>
      </c>
      <c r="M3" s="109"/>
      <c r="N3" s="109"/>
      <c r="O3" s="110"/>
    </row>
    <row r="4" customHeight="1" spans="1:15">
      <c r="A4" s="85"/>
      <c r="B4" s="85"/>
      <c r="C4" s="85"/>
      <c r="D4" s="90"/>
      <c r="E4" s="90"/>
      <c r="F4" s="90"/>
      <c r="G4" s="90"/>
      <c r="H4" s="90"/>
      <c r="I4" s="90"/>
      <c r="J4" s="111"/>
      <c r="K4" s="112" t="s">
        <v>299</v>
      </c>
      <c r="L4" s="112"/>
      <c r="M4" s="112"/>
      <c r="N4" s="112"/>
      <c r="O4" s="110"/>
    </row>
    <row r="5" customHeight="1" spans="1:15">
      <c r="A5" s="91" t="s">
        <v>2</v>
      </c>
      <c r="B5" s="92" t="s">
        <v>3</v>
      </c>
      <c r="C5" s="93" t="s">
        <v>4</v>
      </c>
      <c r="D5" s="93" t="s">
        <v>5</v>
      </c>
      <c r="E5" s="93" t="s">
        <v>6</v>
      </c>
      <c r="F5" s="93" t="s">
        <v>7</v>
      </c>
      <c r="G5" s="93" t="s">
        <v>8</v>
      </c>
      <c r="H5" s="94" t="s">
        <v>10</v>
      </c>
      <c r="I5" s="113"/>
      <c r="J5" s="92" t="s">
        <v>300</v>
      </c>
      <c r="K5" s="95"/>
      <c r="L5" s="95"/>
      <c r="M5" s="93" t="s">
        <v>301</v>
      </c>
      <c r="N5" s="93" t="s">
        <v>236</v>
      </c>
      <c r="O5" s="110"/>
    </row>
    <row r="6" customHeight="1" spans="1:15">
      <c r="A6" s="91"/>
      <c r="B6" s="95"/>
      <c r="C6" s="95"/>
      <c r="D6" s="95"/>
      <c r="E6" s="95"/>
      <c r="F6" s="95"/>
      <c r="G6" s="95"/>
      <c r="H6" s="96" t="s">
        <v>11</v>
      </c>
      <c r="I6" s="92" t="s">
        <v>12</v>
      </c>
      <c r="J6" s="92" t="s">
        <v>11</v>
      </c>
      <c r="K6" s="93" t="s">
        <v>302</v>
      </c>
      <c r="L6" s="92" t="s">
        <v>12</v>
      </c>
      <c r="M6" s="95"/>
      <c r="N6" s="95"/>
      <c r="O6" s="110"/>
    </row>
    <row r="7" s="83" customFormat="1" ht="32" customHeight="1" spans="1:15">
      <c r="A7" s="97">
        <v>1</v>
      </c>
      <c r="B7" s="98" t="s">
        <v>27</v>
      </c>
      <c r="C7" s="99" t="s">
        <v>28</v>
      </c>
      <c r="D7" s="99" t="s">
        <v>29</v>
      </c>
      <c r="E7" s="100" t="s">
        <v>303</v>
      </c>
      <c r="F7" s="99" t="s">
        <v>30</v>
      </c>
      <c r="G7" s="99" t="s">
        <v>31</v>
      </c>
      <c r="H7" s="101">
        <v>606837.5</v>
      </c>
      <c r="I7" s="101">
        <v>322331.84</v>
      </c>
      <c r="J7" s="89">
        <v>662560</v>
      </c>
      <c r="K7" s="114">
        <v>0.4928</v>
      </c>
      <c r="L7" s="101">
        <f>J7*K7</f>
        <v>326509.568</v>
      </c>
      <c r="M7" s="115"/>
      <c r="N7" s="115"/>
      <c r="O7" s="116"/>
    </row>
    <row r="8" customHeight="1" spans="1:15">
      <c r="A8" s="91">
        <v>2</v>
      </c>
      <c r="B8" s="102" t="s">
        <v>84</v>
      </c>
      <c r="C8" s="103" t="s">
        <v>85</v>
      </c>
      <c r="D8" s="103" t="s">
        <v>86</v>
      </c>
      <c r="E8" s="92" t="s">
        <v>303</v>
      </c>
      <c r="F8" s="103" t="s">
        <v>30</v>
      </c>
      <c r="G8" s="103" t="s">
        <v>77</v>
      </c>
      <c r="H8" s="104">
        <v>285470.08</v>
      </c>
      <c r="I8" s="104">
        <v>159323.87</v>
      </c>
      <c r="J8" s="89">
        <v>258686.1</v>
      </c>
      <c r="K8" s="117">
        <v>0.4978</v>
      </c>
      <c r="L8" s="104">
        <f t="shared" ref="L8:L68" si="0">J8*K8</f>
        <v>128773.94058</v>
      </c>
      <c r="M8" s="95"/>
      <c r="N8" s="95"/>
      <c r="O8" s="118"/>
    </row>
    <row r="9" customHeight="1" spans="1:15">
      <c r="A9" s="91">
        <v>3</v>
      </c>
      <c r="B9" s="102" t="s">
        <v>87</v>
      </c>
      <c r="C9" s="103" t="s">
        <v>88</v>
      </c>
      <c r="D9" s="103" t="s">
        <v>89</v>
      </c>
      <c r="E9" s="92" t="s">
        <v>303</v>
      </c>
      <c r="F9" s="103" t="s">
        <v>30</v>
      </c>
      <c r="G9" s="103" t="s">
        <v>77</v>
      </c>
      <c r="H9" s="104">
        <v>400000</v>
      </c>
      <c r="I9" s="104">
        <v>223244.39</v>
      </c>
      <c r="J9" s="89">
        <v>361880</v>
      </c>
      <c r="K9" s="117">
        <v>0.4978</v>
      </c>
      <c r="L9" s="104">
        <f t="shared" si="0"/>
        <v>180143.864</v>
      </c>
      <c r="M9" s="95"/>
      <c r="N9" s="95"/>
      <c r="O9" s="118"/>
    </row>
    <row r="10" customHeight="1" spans="1:15">
      <c r="A10" s="91">
        <v>4</v>
      </c>
      <c r="B10" s="102" t="s">
        <v>128</v>
      </c>
      <c r="C10" s="103" t="s">
        <v>129</v>
      </c>
      <c r="D10" s="103" t="s">
        <v>34</v>
      </c>
      <c r="E10" s="92" t="s">
        <v>24</v>
      </c>
      <c r="F10" s="103" t="s">
        <v>25</v>
      </c>
      <c r="G10" s="103" t="s">
        <v>130</v>
      </c>
      <c r="H10" s="104">
        <v>35897.44</v>
      </c>
      <c r="I10" s="104">
        <v>22355.94</v>
      </c>
      <c r="J10" s="89">
        <v>31291</v>
      </c>
      <c r="K10" s="117">
        <v>0.55</v>
      </c>
      <c r="L10" s="104">
        <f t="shared" si="0"/>
        <v>17210.05</v>
      </c>
      <c r="M10" s="95"/>
      <c r="N10" s="95"/>
      <c r="O10" s="110"/>
    </row>
    <row r="11" customHeight="1" spans="1:15">
      <c r="A11" s="91">
        <v>5</v>
      </c>
      <c r="B11" s="102" t="s">
        <v>131</v>
      </c>
      <c r="C11" s="103" t="s">
        <v>132</v>
      </c>
      <c r="D11" s="103" t="s">
        <v>34</v>
      </c>
      <c r="E11" s="92" t="s">
        <v>24</v>
      </c>
      <c r="F11" s="103" t="s">
        <v>25</v>
      </c>
      <c r="G11" s="103" t="s">
        <v>130</v>
      </c>
      <c r="H11" s="104">
        <v>29914.53</v>
      </c>
      <c r="I11" s="104">
        <v>18629.99</v>
      </c>
      <c r="J11" s="89">
        <v>26062</v>
      </c>
      <c r="K11" s="117">
        <v>0.55</v>
      </c>
      <c r="L11" s="104">
        <f t="shared" si="0"/>
        <v>14334.1</v>
      </c>
      <c r="M11" s="95"/>
      <c r="N11" s="95"/>
      <c r="O11" s="110"/>
    </row>
    <row r="12" customHeight="1" spans="1:15">
      <c r="A12" s="91">
        <v>6</v>
      </c>
      <c r="B12" s="102" t="s">
        <v>152</v>
      </c>
      <c r="C12" s="103" t="s">
        <v>153</v>
      </c>
      <c r="D12" s="103" t="s">
        <v>154</v>
      </c>
      <c r="E12" s="92" t="s">
        <v>24</v>
      </c>
      <c r="F12" s="103" t="s">
        <v>25</v>
      </c>
      <c r="G12" s="103" t="s">
        <v>148</v>
      </c>
      <c r="H12" s="104">
        <v>30512.82</v>
      </c>
      <c r="I12" s="104">
        <v>19496.01</v>
      </c>
      <c r="J12" s="89">
        <v>2656</v>
      </c>
      <c r="K12" s="117">
        <v>0.553</v>
      </c>
      <c r="L12" s="104">
        <f t="shared" si="0"/>
        <v>1468.768</v>
      </c>
      <c r="M12" s="95"/>
      <c r="N12" s="95"/>
      <c r="O12" s="110"/>
    </row>
    <row r="13" customHeight="1" spans="1:15">
      <c r="A13" s="91">
        <v>7</v>
      </c>
      <c r="B13" s="102" t="s">
        <v>191</v>
      </c>
      <c r="C13" s="103" t="s">
        <v>192</v>
      </c>
      <c r="D13" s="103" t="s">
        <v>34</v>
      </c>
      <c r="E13" s="92" t="s">
        <v>24</v>
      </c>
      <c r="F13" s="103" t="s">
        <v>25</v>
      </c>
      <c r="G13" s="103" t="s">
        <v>190</v>
      </c>
      <c r="H13" s="104">
        <v>24786.32</v>
      </c>
      <c r="I13" s="104">
        <v>16772.12</v>
      </c>
      <c r="J13" s="89">
        <v>21580</v>
      </c>
      <c r="K13" s="117">
        <v>0.5767</v>
      </c>
      <c r="L13" s="104">
        <f t="shared" si="0"/>
        <v>12445.186</v>
      </c>
      <c r="M13" s="95"/>
      <c r="N13" s="95"/>
      <c r="O13" s="110"/>
    </row>
    <row r="14" customHeight="1" spans="1:15">
      <c r="A14" s="91">
        <v>8</v>
      </c>
      <c r="B14" s="102" t="s">
        <v>32</v>
      </c>
      <c r="C14" s="103" t="s">
        <v>33</v>
      </c>
      <c r="D14" s="103" t="s">
        <v>34</v>
      </c>
      <c r="E14" s="92" t="s">
        <v>304</v>
      </c>
      <c r="F14" s="103" t="s">
        <v>30</v>
      </c>
      <c r="G14" s="103" t="s">
        <v>35</v>
      </c>
      <c r="H14" s="104">
        <v>1367.52</v>
      </c>
      <c r="I14" s="104">
        <v>733.7</v>
      </c>
      <c r="J14" s="89">
        <v>1162</v>
      </c>
      <c r="K14" s="117">
        <v>0.4938</v>
      </c>
      <c r="L14" s="104">
        <f t="shared" si="0"/>
        <v>573.7956</v>
      </c>
      <c r="M14" s="95"/>
      <c r="N14" s="95"/>
      <c r="O14" s="110"/>
    </row>
    <row r="15" customHeight="1" spans="1:15">
      <c r="A15" s="91">
        <v>9</v>
      </c>
      <c r="B15" s="102" t="s">
        <v>36</v>
      </c>
      <c r="C15" s="103" t="s">
        <v>37</v>
      </c>
      <c r="D15" s="103" t="s">
        <v>34</v>
      </c>
      <c r="E15" s="92" t="s">
        <v>304</v>
      </c>
      <c r="F15" s="103" t="s">
        <v>25</v>
      </c>
      <c r="G15" s="103" t="s">
        <v>35</v>
      </c>
      <c r="H15" s="104">
        <v>23931.62</v>
      </c>
      <c r="I15" s="104">
        <v>12840.66</v>
      </c>
      <c r="J15" s="89">
        <v>20833</v>
      </c>
      <c r="K15" s="117">
        <v>0.4938</v>
      </c>
      <c r="L15" s="104">
        <f t="shared" si="0"/>
        <v>10287.3354</v>
      </c>
      <c r="M15" s="95"/>
      <c r="N15" s="95"/>
      <c r="O15" s="110"/>
    </row>
    <row r="16" customHeight="1" spans="1:15">
      <c r="A16" s="91">
        <v>10</v>
      </c>
      <c r="B16" s="102" t="s">
        <v>38</v>
      </c>
      <c r="C16" s="103" t="s">
        <v>39</v>
      </c>
      <c r="D16" s="103" t="s">
        <v>34</v>
      </c>
      <c r="E16" s="92" t="s">
        <v>304</v>
      </c>
      <c r="F16" s="103" t="s">
        <v>25</v>
      </c>
      <c r="G16" s="103" t="s">
        <v>35</v>
      </c>
      <c r="H16" s="104">
        <v>23931.62</v>
      </c>
      <c r="I16" s="104">
        <v>12840.66</v>
      </c>
      <c r="J16" s="89">
        <v>20833</v>
      </c>
      <c r="K16" s="117">
        <v>0.4938</v>
      </c>
      <c r="L16" s="104">
        <f t="shared" si="0"/>
        <v>10287.3354</v>
      </c>
      <c r="M16" s="95"/>
      <c r="N16" s="95"/>
      <c r="O16" s="110"/>
    </row>
    <row r="17" customHeight="1" spans="1:15">
      <c r="A17" s="91">
        <v>11</v>
      </c>
      <c r="B17" s="102" t="s">
        <v>40</v>
      </c>
      <c r="C17" s="103" t="s">
        <v>41</v>
      </c>
      <c r="D17" s="103" t="s">
        <v>42</v>
      </c>
      <c r="E17" s="92" t="s">
        <v>304</v>
      </c>
      <c r="F17" s="103" t="s">
        <v>25</v>
      </c>
      <c r="G17" s="103" t="s">
        <v>43</v>
      </c>
      <c r="H17" s="104">
        <v>5900</v>
      </c>
      <c r="I17" s="104">
        <v>3197.52</v>
      </c>
      <c r="J17" s="89">
        <v>5146</v>
      </c>
      <c r="K17" s="117">
        <v>0.4948</v>
      </c>
      <c r="L17" s="104">
        <f t="shared" si="0"/>
        <v>2546.2408</v>
      </c>
      <c r="M17" s="95"/>
      <c r="N17" s="95"/>
      <c r="O17" s="110"/>
    </row>
    <row r="18" customHeight="1" spans="1:15">
      <c r="A18" s="91">
        <v>12</v>
      </c>
      <c r="B18" s="102" t="s">
        <v>51</v>
      </c>
      <c r="C18" s="103" t="s">
        <v>52</v>
      </c>
      <c r="D18" s="103" t="s">
        <v>53</v>
      </c>
      <c r="E18" s="92" t="s">
        <v>304</v>
      </c>
      <c r="F18" s="103" t="s">
        <v>25</v>
      </c>
      <c r="G18" s="103" t="s">
        <v>50</v>
      </c>
      <c r="H18" s="104">
        <v>12820.51</v>
      </c>
      <c r="I18" s="104">
        <v>6947.86</v>
      </c>
      <c r="J18" s="89">
        <v>11205</v>
      </c>
      <c r="K18" s="117">
        <v>0.4948</v>
      </c>
      <c r="L18" s="104">
        <f t="shared" si="0"/>
        <v>5544.234</v>
      </c>
      <c r="M18" s="95"/>
      <c r="N18" s="95"/>
      <c r="O18" s="110"/>
    </row>
    <row r="19" customHeight="1" spans="1:15">
      <c r="A19" s="91">
        <v>13</v>
      </c>
      <c r="B19" s="102" t="s">
        <v>120</v>
      </c>
      <c r="C19" s="103" t="s">
        <v>121</v>
      </c>
      <c r="D19" s="103" t="s">
        <v>122</v>
      </c>
      <c r="E19" s="92" t="s">
        <v>304</v>
      </c>
      <c r="F19" s="103" t="s">
        <v>25</v>
      </c>
      <c r="G19" s="103" t="s">
        <v>123</v>
      </c>
      <c r="H19" s="104">
        <v>8547.01</v>
      </c>
      <c r="I19" s="104">
        <v>5184.63</v>
      </c>
      <c r="J19" s="89">
        <v>7445.1</v>
      </c>
      <c r="K19" s="117">
        <v>0.547</v>
      </c>
      <c r="L19" s="104">
        <f t="shared" si="0"/>
        <v>4072.4697</v>
      </c>
      <c r="M19" s="95"/>
      <c r="N19" s="95"/>
      <c r="O19" s="110"/>
    </row>
    <row r="20" customHeight="1" spans="1:15">
      <c r="A20" s="91">
        <v>14</v>
      </c>
      <c r="B20" s="102" t="s">
        <v>139</v>
      </c>
      <c r="C20" s="103" t="s">
        <v>140</v>
      </c>
      <c r="D20" s="103" t="s">
        <v>34</v>
      </c>
      <c r="E20" s="92" t="s">
        <v>304</v>
      </c>
      <c r="F20" s="103" t="s">
        <v>25</v>
      </c>
      <c r="G20" s="103" t="s">
        <v>130</v>
      </c>
      <c r="H20" s="104">
        <v>3418.8</v>
      </c>
      <c r="I20" s="104">
        <v>2129.31</v>
      </c>
      <c r="J20" s="89">
        <v>2979.7</v>
      </c>
      <c r="K20" s="117">
        <v>0.55</v>
      </c>
      <c r="L20" s="104">
        <f t="shared" si="0"/>
        <v>1638.835</v>
      </c>
      <c r="M20" s="95"/>
      <c r="N20" s="95"/>
      <c r="O20" s="110"/>
    </row>
    <row r="21" customHeight="1" spans="1:15">
      <c r="A21" s="91">
        <v>15</v>
      </c>
      <c r="B21" s="102" t="s">
        <v>193</v>
      </c>
      <c r="C21" s="103" t="s">
        <v>194</v>
      </c>
      <c r="D21" s="103" t="s">
        <v>34</v>
      </c>
      <c r="E21" s="92" t="s">
        <v>304</v>
      </c>
      <c r="F21" s="103" t="s">
        <v>25</v>
      </c>
      <c r="G21" s="103" t="s">
        <v>190</v>
      </c>
      <c r="H21" s="104">
        <v>6837.61</v>
      </c>
      <c r="I21" s="104">
        <v>4626.61</v>
      </c>
      <c r="J21" s="89">
        <v>5959.4</v>
      </c>
      <c r="K21" s="117">
        <v>0.5767</v>
      </c>
      <c r="L21" s="104">
        <f t="shared" si="0"/>
        <v>3436.78598</v>
      </c>
      <c r="M21" s="95"/>
      <c r="N21" s="95"/>
      <c r="O21" s="110"/>
    </row>
    <row r="22" customHeight="1" spans="1:15">
      <c r="A22" s="91">
        <v>16</v>
      </c>
      <c r="B22" s="102" t="s">
        <v>197</v>
      </c>
      <c r="C22" s="103" t="s">
        <v>198</v>
      </c>
      <c r="D22" s="103" t="s">
        <v>34</v>
      </c>
      <c r="E22" s="92" t="s">
        <v>304</v>
      </c>
      <c r="F22" s="103" t="s">
        <v>25</v>
      </c>
      <c r="G22" s="103" t="s">
        <v>190</v>
      </c>
      <c r="H22" s="104">
        <v>2564.1</v>
      </c>
      <c r="I22" s="104">
        <v>1734.9</v>
      </c>
      <c r="J22" s="89">
        <v>2232.7</v>
      </c>
      <c r="K22" s="117">
        <v>0.5767</v>
      </c>
      <c r="L22" s="104">
        <f t="shared" si="0"/>
        <v>1287.59809</v>
      </c>
      <c r="M22" s="95"/>
      <c r="N22" s="95"/>
      <c r="O22" s="110"/>
    </row>
    <row r="23" customHeight="1" spans="1:15">
      <c r="A23" s="91">
        <v>17</v>
      </c>
      <c r="B23" s="102" t="s">
        <v>202</v>
      </c>
      <c r="C23" s="103" t="s">
        <v>203</v>
      </c>
      <c r="D23" s="103" t="s">
        <v>34</v>
      </c>
      <c r="E23" s="92" t="s">
        <v>304</v>
      </c>
      <c r="F23" s="103" t="s">
        <v>25</v>
      </c>
      <c r="G23" s="103" t="s">
        <v>201</v>
      </c>
      <c r="H23" s="104">
        <v>10256.41</v>
      </c>
      <c r="I23" s="104">
        <v>7216.56</v>
      </c>
      <c r="J23" s="89">
        <v>8939.1</v>
      </c>
      <c r="K23" s="117">
        <v>0.5817</v>
      </c>
      <c r="L23" s="104">
        <f t="shared" si="0"/>
        <v>5199.87447</v>
      </c>
      <c r="M23" s="95"/>
      <c r="N23" s="95"/>
      <c r="O23" s="110"/>
    </row>
    <row r="24" customHeight="1" spans="1:15">
      <c r="A24" s="91">
        <v>18</v>
      </c>
      <c r="B24" s="102" t="s">
        <v>204</v>
      </c>
      <c r="C24" s="103" t="s">
        <v>205</v>
      </c>
      <c r="D24" s="103" t="s">
        <v>34</v>
      </c>
      <c r="E24" s="92" t="s">
        <v>304</v>
      </c>
      <c r="F24" s="103" t="s">
        <v>25</v>
      </c>
      <c r="G24" s="103" t="s">
        <v>201</v>
      </c>
      <c r="H24" s="104">
        <v>8547.01</v>
      </c>
      <c r="I24" s="104">
        <v>6013.71</v>
      </c>
      <c r="J24" s="89">
        <v>7445.1</v>
      </c>
      <c r="K24" s="117">
        <v>0.5817</v>
      </c>
      <c r="L24" s="104">
        <f t="shared" si="0"/>
        <v>4330.81467</v>
      </c>
      <c r="M24" s="95"/>
      <c r="N24" s="95"/>
      <c r="O24" s="110"/>
    </row>
    <row r="25" customHeight="1" spans="1:15">
      <c r="A25" s="91">
        <v>19</v>
      </c>
      <c r="B25" s="102" t="s">
        <v>206</v>
      </c>
      <c r="C25" s="103" t="s">
        <v>187</v>
      </c>
      <c r="D25" s="103" t="s">
        <v>34</v>
      </c>
      <c r="E25" s="92" t="s">
        <v>304</v>
      </c>
      <c r="F25" s="103" t="s">
        <v>25</v>
      </c>
      <c r="G25" s="103" t="s">
        <v>201</v>
      </c>
      <c r="H25" s="104">
        <v>1282.05</v>
      </c>
      <c r="I25" s="104">
        <v>902</v>
      </c>
      <c r="J25" s="89">
        <v>1369.5</v>
      </c>
      <c r="K25" s="117">
        <v>0.5817</v>
      </c>
      <c r="L25" s="104">
        <f t="shared" si="0"/>
        <v>796.63815</v>
      </c>
      <c r="M25" s="95"/>
      <c r="N25" s="95"/>
      <c r="O25" s="110"/>
    </row>
    <row r="26" customHeight="1" spans="1:15">
      <c r="A26" s="91">
        <v>20</v>
      </c>
      <c r="B26" s="102" t="s">
        <v>207</v>
      </c>
      <c r="C26" s="103" t="s">
        <v>208</v>
      </c>
      <c r="D26" s="103" t="s">
        <v>209</v>
      </c>
      <c r="E26" s="92" t="s">
        <v>304</v>
      </c>
      <c r="F26" s="103" t="s">
        <v>25</v>
      </c>
      <c r="G26" s="103" t="s">
        <v>210</v>
      </c>
      <c r="H26" s="104">
        <v>1282.05</v>
      </c>
      <c r="I26" s="104">
        <v>915.82</v>
      </c>
      <c r="J26" s="89">
        <v>1369.5</v>
      </c>
      <c r="K26" s="117">
        <v>0.5837</v>
      </c>
      <c r="L26" s="104">
        <f t="shared" si="0"/>
        <v>799.37715</v>
      </c>
      <c r="M26" s="95"/>
      <c r="N26" s="95"/>
      <c r="O26" s="110"/>
    </row>
    <row r="27" customHeight="1" spans="1:15">
      <c r="A27" s="91">
        <v>21</v>
      </c>
      <c r="B27" s="102" t="s">
        <v>214</v>
      </c>
      <c r="C27" s="103" t="s">
        <v>215</v>
      </c>
      <c r="D27" s="103" t="s">
        <v>216</v>
      </c>
      <c r="E27" s="92" t="s">
        <v>304</v>
      </c>
      <c r="F27" s="103" t="s">
        <v>25</v>
      </c>
      <c r="G27" s="103" t="s">
        <v>213</v>
      </c>
      <c r="H27" s="104">
        <v>30769.22</v>
      </c>
      <c r="I27" s="104">
        <v>21981.29</v>
      </c>
      <c r="J27" s="89">
        <v>26809</v>
      </c>
      <c r="K27" s="117">
        <v>0.5837</v>
      </c>
      <c r="L27" s="104">
        <f t="shared" si="0"/>
        <v>15648.4133</v>
      </c>
      <c r="M27" s="95"/>
      <c r="N27" s="95"/>
      <c r="O27" s="110"/>
    </row>
    <row r="28" customHeight="1" spans="1:15">
      <c r="A28" s="91">
        <v>22</v>
      </c>
      <c r="B28" s="102" t="s">
        <v>21</v>
      </c>
      <c r="C28" s="103" t="s">
        <v>22</v>
      </c>
      <c r="D28" s="103" t="s">
        <v>23</v>
      </c>
      <c r="E28" s="92" t="s">
        <v>304</v>
      </c>
      <c r="F28" s="103" t="s">
        <v>25</v>
      </c>
      <c r="G28" s="103" t="s">
        <v>26</v>
      </c>
      <c r="H28" s="104">
        <v>6800</v>
      </c>
      <c r="I28" s="104">
        <v>3538.69</v>
      </c>
      <c r="J28" s="89">
        <f>(H28*1.05)*0.83</f>
        <v>5926.2</v>
      </c>
      <c r="K28" s="117">
        <v>0.4898</v>
      </c>
      <c r="L28" s="104">
        <f t="shared" si="0"/>
        <v>2902.65276</v>
      </c>
      <c r="M28" s="95"/>
      <c r="N28" s="95"/>
      <c r="O28" s="110"/>
    </row>
    <row r="29" s="83" customFormat="1" customHeight="1" spans="1:15">
      <c r="A29" s="97">
        <v>23</v>
      </c>
      <c r="B29" s="98" t="s">
        <v>44</v>
      </c>
      <c r="C29" s="99" t="s">
        <v>45</v>
      </c>
      <c r="D29" s="99" t="s">
        <v>46</v>
      </c>
      <c r="E29" s="100" t="s">
        <v>24</v>
      </c>
      <c r="F29" s="99" t="s">
        <v>25</v>
      </c>
      <c r="G29" s="99" t="s">
        <v>305</v>
      </c>
      <c r="H29" s="101">
        <v>249667.95</v>
      </c>
      <c r="I29" s="101">
        <v>135306.36</v>
      </c>
      <c r="J29" s="89">
        <v>255000</v>
      </c>
      <c r="K29" s="114">
        <v>0.4928</v>
      </c>
      <c r="L29" s="101">
        <f t="shared" si="0"/>
        <v>125664</v>
      </c>
      <c r="M29" s="115"/>
      <c r="N29" s="115"/>
      <c r="O29" s="116"/>
    </row>
    <row r="30" customHeight="1" spans="1:15">
      <c r="A30" s="91">
        <v>24</v>
      </c>
      <c r="B30" s="102" t="s">
        <v>67</v>
      </c>
      <c r="C30" s="103" t="s">
        <v>68</v>
      </c>
      <c r="D30" s="103" t="s">
        <v>34</v>
      </c>
      <c r="E30" s="92" t="s">
        <v>304</v>
      </c>
      <c r="F30" s="103" t="s">
        <v>25</v>
      </c>
      <c r="G30" s="103" t="s">
        <v>69</v>
      </c>
      <c r="H30" s="104">
        <v>11111.11</v>
      </c>
      <c r="I30" s="104">
        <v>6141.2</v>
      </c>
      <c r="J30" s="89">
        <v>96861</v>
      </c>
      <c r="K30" s="117">
        <v>0.4968</v>
      </c>
      <c r="L30" s="104">
        <f t="shared" si="0"/>
        <v>48120.5448</v>
      </c>
      <c r="M30" s="95"/>
      <c r="N30" s="95"/>
      <c r="O30" s="110"/>
    </row>
    <row r="31" customHeight="1" spans="1:15">
      <c r="A31" s="91">
        <v>25</v>
      </c>
      <c r="B31" s="102" t="s">
        <v>98</v>
      </c>
      <c r="C31" s="103" t="s">
        <v>99</v>
      </c>
      <c r="D31" s="103" t="s">
        <v>100</v>
      </c>
      <c r="E31" s="92" t="s">
        <v>306</v>
      </c>
      <c r="F31" s="103" t="s">
        <v>25</v>
      </c>
      <c r="G31" s="103" t="s">
        <v>93</v>
      </c>
      <c r="H31" s="104">
        <v>106837.6</v>
      </c>
      <c r="I31" s="104">
        <v>61354.36</v>
      </c>
      <c r="J31" s="89">
        <v>93126</v>
      </c>
      <c r="K31" s="117">
        <v>0.5008</v>
      </c>
      <c r="L31" s="104">
        <f t="shared" si="0"/>
        <v>46637.5008</v>
      </c>
      <c r="M31" s="95"/>
      <c r="N31" s="95"/>
      <c r="O31" s="110"/>
    </row>
    <row r="32" customHeight="1" spans="1:15">
      <c r="A32" s="91">
        <v>26</v>
      </c>
      <c r="B32" s="102" t="s">
        <v>141</v>
      </c>
      <c r="C32" s="103" t="s">
        <v>142</v>
      </c>
      <c r="D32" s="103" t="s">
        <v>143</v>
      </c>
      <c r="E32" s="92" t="s">
        <v>24</v>
      </c>
      <c r="F32" s="103" t="s">
        <v>30</v>
      </c>
      <c r="G32" s="103" t="s">
        <v>144</v>
      </c>
      <c r="H32" s="104">
        <v>4273.5</v>
      </c>
      <c r="I32" s="104">
        <v>2684.43</v>
      </c>
      <c r="J32" s="89">
        <v>3718.4</v>
      </c>
      <c r="K32" s="117">
        <v>0.551</v>
      </c>
      <c r="L32" s="104">
        <f t="shared" si="0"/>
        <v>2048.8384</v>
      </c>
      <c r="M32" s="95"/>
      <c r="N32" s="95"/>
      <c r="O32" s="110"/>
    </row>
    <row r="33" customHeight="1" spans="1:15">
      <c r="A33" s="91">
        <v>27</v>
      </c>
      <c r="B33" s="102" t="s">
        <v>145</v>
      </c>
      <c r="C33" s="103" t="s">
        <v>146</v>
      </c>
      <c r="D33" s="103" t="s">
        <v>147</v>
      </c>
      <c r="E33" s="92" t="s">
        <v>304</v>
      </c>
      <c r="F33" s="103" t="s">
        <v>25</v>
      </c>
      <c r="G33" s="103" t="s">
        <v>148</v>
      </c>
      <c r="H33" s="104">
        <v>92687.18</v>
      </c>
      <c r="I33" s="104">
        <v>59222.02</v>
      </c>
      <c r="J33" s="89">
        <v>80759</v>
      </c>
      <c r="K33" s="117">
        <v>0.553</v>
      </c>
      <c r="L33" s="104">
        <f t="shared" si="0"/>
        <v>44659.727</v>
      </c>
      <c r="M33" s="95"/>
      <c r="N33" s="95"/>
      <c r="O33" s="110"/>
    </row>
    <row r="34" customHeight="1" spans="1:15">
      <c r="A34" s="91">
        <v>28</v>
      </c>
      <c r="B34" s="102" t="s">
        <v>221</v>
      </c>
      <c r="C34" s="103" t="s">
        <v>222</v>
      </c>
      <c r="D34" s="103" t="s">
        <v>34</v>
      </c>
      <c r="E34" s="92" t="s">
        <v>304</v>
      </c>
      <c r="F34" s="103" t="s">
        <v>25</v>
      </c>
      <c r="G34" s="103" t="s">
        <v>223</v>
      </c>
      <c r="H34" s="104">
        <v>20000</v>
      </c>
      <c r="I34" s="104">
        <v>14611</v>
      </c>
      <c r="J34" s="89">
        <f>(H34*1.05)*0.83</f>
        <v>17430</v>
      </c>
      <c r="K34" s="117">
        <v>0.5867</v>
      </c>
      <c r="L34" s="104">
        <f t="shared" si="0"/>
        <v>10226.181</v>
      </c>
      <c r="M34" s="95"/>
      <c r="N34" s="95"/>
      <c r="O34" s="110"/>
    </row>
    <row r="35" customHeight="1" spans="1:15">
      <c r="A35" s="91">
        <v>29</v>
      </c>
      <c r="B35" s="102" t="s">
        <v>101</v>
      </c>
      <c r="C35" s="103" t="s">
        <v>102</v>
      </c>
      <c r="D35" s="103" t="s">
        <v>34</v>
      </c>
      <c r="E35" s="92" t="s">
        <v>304</v>
      </c>
      <c r="F35" s="103" t="s">
        <v>103</v>
      </c>
      <c r="G35" s="103" t="s">
        <v>93</v>
      </c>
      <c r="H35" s="104">
        <v>29059.83</v>
      </c>
      <c r="I35" s="104">
        <v>16688.43</v>
      </c>
      <c r="J35" s="89">
        <v>25315</v>
      </c>
      <c r="K35" s="117">
        <v>0.5008</v>
      </c>
      <c r="L35" s="104">
        <f t="shared" si="0"/>
        <v>12677.752</v>
      </c>
      <c r="M35" s="95"/>
      <c r="N35" s="95"/>
      <c r="O35" s="110"/>
    </row>
    <row r="36" customHeight="1" spans="1:15">
      <c r="A36" s="91">
        <v>30</v>
      </c>
      <c r="B36" s="102" t="s">
        <v>104</v>
      </c>
      <c r="C36" s="103" t="s">
        <v>105</v>
      </c>
      <c r="D36" s="103" t="s">
        <v>34</v>
      </c>
      <c r="E36" s="92" t="s">
        <v>304</v>
      </c>
      <c r="F36" s="103" t="s">
        <v>103</v>
      </c>
      <c r="G36" s="103" t="s">
        <v>93</v>
      </c>
      <c r="H36" s="104">
        <v>3418.8</v>
      </c>
      <c r="I36" s="104">
        <v>1963.48</v>
      </c>
      <c r="J36" s="89">
        <v>2988</v>
      </c>
      <c r="K36" s="117">
        <v>0.5008</v>
      </c>
      <c r="L36" s="104">
        <f t="shared" si="0"/>
        <v>1496.3904</v>
      </c>
      <c r="M36" s="95"/>
      <c r="N36" s="95"/>
      <c r="O36" s="110"/>
    </row>
    <row r="37" customHeight="1" spans="1:15">
      <c r="A37" s="91">
        <v>31</v>
      </c>
      <c r="B37" s="102" t="s">
        <v>106</v>
      </c>
      <c r="C37" s="103" t="s">
        <v>107</v>
      </c>
      <c r="D37" s="103" t="s">
        <v>108</v>
      </c>
      <c r="E37" s="92" t="s">
        <v>307</v>
      </c>
      <c r="F37" s="103" t="s">
        <v>109</v>
      </c>
      <c r="G37" s="103" t="s">
        <v>93</v>
      </c>
      <c r="H37" s="104">
        <v>38461.54</v>
      </c>
      <c r="I37" s="104">
        <v>22087.61</v>
      </c>
      <c r="J37" s="89">
        <v>33532</v>
      </c>
      <c r="K37" s="117">
        <v>0.5008</v>
      </c>
      <c r="L37" s="104">
        <f t="shared" si="0"/>
        <v>16792.8256</v>
      </c>
      <c r="M37" s="95"/>
      <c r="N37" s="95"/>
      <c r="O37" s="110"/>
    </row>
    <row r="38" customHeight="1" spans="1:15">
      <c r="A38" s="91">
        <v>32</v>
      </c>
      <c r="B38" s="102" t="s">
        <v>110</v>
      </c>
      <c r="C38" s="103" t="s">
        <v>111</v>
      </c>
      <c r="D38" s="103" t="s">
        <v>112</v>
      </c>
      <c r="E38" s="92" t="s">
        <v>304</v>
      </c>
      <c r="F38" s="103" t="s">
        <v>25</v>
      </c>
      <c r="G38" s="103" t="s">
        <v>93</v>
      </c>
      <c r="H38" s="104">
        <v>47008.55</v>
      </c>
      <c r="I38" s="104">
        <v>26996.08</v>
      </c>
      <c r="J38" s="89">
        <v>41002</v>
      </c>
      <c r="K38" s="117">
        <v>0.5008</v>
      </c>
      <c r="L38" s="104">
        <f t="shared" si="0"/>
        <v>20533.8016</v>
      </c>
      <c r="M38" s="95"/>
      <c r="N38" s="95"/>
      <c r="O38" s="110"/>
    </row>
    <row r="39" customHeight="1" spans="1:15">
      <c r="A39" s="91">
        <v>33</v>
      </c>
      <c r="B39" s="102" t="s">
        <v>113</v>
      </c>
      <c r="C39" s="103" t="s">
        <v>114</v>
      </c>
      <c r="D39" s="103" t="s">
        <v>115</v>
      </c>
      <c r="E39" s="92" t="s">
        <v>304</v>
      </c>
      <c r="F39" s="103" t="s">
        <v>25</v>
      </c>
      <c r="G39" s="103" t="s">
        <v>116</v>
      </c>
      <c r="H39" s="104">
        <v>168461.52</v>
      </c>
      <c r="I39" s="104">
        <v>100375.02</v>
      </c>
      <c r="J39" s="89">
        <v>146744</v>
      </c>
      <c r="K39" s="117">
        <v>0.545</v>
      </c>
      <c r="L39" s="104">
        <f t="shared" si="0"/>
        <v>79975.48</v>
      </c>
      <c r="M39" s="95"/>
      <c r="N39" s="95"/>
      <c r="O39" s="110"/>
    </row>
    <row r="40" customHeight="1" spans="1:15">
      <c r="A40" s="91">
        <v>34</v>
      </c>
      <c r="B40" s="102" t="s">
        <v>56</v>
      </c>
      <c r="C40" s="103" t="s">
        <v>57</v>
      </c>
      <c r="D40" s="103" t="s">
        <v>58</v>
      </c>
      <c r="E40" s="92" t="s">
        <v>304</v>
      </c>
      <c r="F40" s="103" t="s">
        <v>25</v>
      </c>
      <c r="G40" s="103" t="s">
        <v>59</v>
      </c>
      <c r="H40" s="104">
        <v>41025.64</v>
      </c>
      <c r="I40" s="104">
        <v>22454.92</v>
      </c>
      <c r="J40" s="89">
        <v>35773</v>
      </c>
      <c r="K40" s="117">
        <v>0.4958</v>
      </c>
      <c r="L40" s="104">
        <f t="shared" si="0"/>
        <v>17736.2534</v>
      </c>
      <c r="M40" s="95"/>
      <c r="N40" s="95"/>
      <c r="O40" s="110"/>
    </row>
    <row r="41" customHeight="1" spans="1:15">
      <c r="A41" s="91">
        <v>35</v>
      </c>
      <c r="B41" s="102" t="s">
        <v>60</v>
      </c>
      <c r="C41" s="103" t="s">
        <v>61</v>
      </c>
      <c r="D41" s="103" t="s">
        <v>62</v>
      </c>
      <c r="E41" s="92" t="s">
        <v>306</v>
      </c>
      <c r="F41" s="103" t="s">
        <v>25</v>
      </c>
      <c r="G41" s="103" t="s">
        <v>59</v>
      </c>
      <c r="H41" s="104">
        <v>17777.78</v>
      </c>
      <c r="I41" s="104">
        <v>9730.58</v>
      </c>
      <c r="J41" s="89">
        <v>15496.1</v>
      </c>
      <c r="K41" s="117">
        <v>0.4958</v>
      </c>
      <c r="L41" s="104">
        <f t="shared" si="0"/>
        <v>7682.96638</v>
      </c>
      <c r="M41" s="95"/>
      <c r="N41" s="95"/>
      <c r="O41" s="110"/>
    </row>
    <row r="42" customHeight="1" spans="1:15">
      <c r="A42" s="91">
        <v>36</v>
      </c>
      <c r="B42" s="102" t="s">
        <v>158</v>
      </c>
      <c r="C42" s="103" t="s">
        <v>159</v>
      </c>
      <c r="D42" s="103" t="s">
        <v>160</v>
      </c>
      <c r="E42" s="92" t="s">
        <v>304</v>
      </c>
      <c r="F42" s="103" t="s">
        <v>25</v>
      </c>
      <c r="G42" s="103" t="s">
        <v>161</v>
      </c>
      <c r="H42" s="104">
        <v>4700.85</v>
      </c>
      <c r="I42" s="104">
        <v>3029.07</v>
      </c>
      <c r="J42" s="89">
        <v>4067</v>
      </c>
      <c r="K42" s="117">
        <v>0.548</v>
      </c>
      <c r="L42" s="104">
        <f t="shared" si="0"/>
        <v>2228.716</v>
      </c>
      <c r="M42" s="95"/>
      <c r="N42" s="95"/>
      <c r="O42" s="110"/>
    </row>
    <row r="43" customHeight="1" spans="1:15">
      <c r="A43" s="91">
        <v>37</v>
      </c>
      <c r="B43" s="102" t="s">
        <v>172</v>
      </c>
      <c r="C43" s="105" t="s">
        <v>308</v>
      </c>
      <c r="D43" s="103" t="s">
        <v>174</v>
      </c>
      <c r="E43" s="92" t="s">
        <v>304</v>
      </c>
      <c r="F43" s="103" t="s">
        <v>25</v>
      </c>
      <c r="G43" s="103" t="s">
        <v>175</v>
      </c>
      <c r="H43" s="104">
        <v>25641.03</v>
      </c>
      <c r="I43" s="104">
        <v>16797.53</v>
      </c>
      <c r="J43" s="89">
        <v>22327</v>
      </c>
      <c r="K43" s="117">
        <v>0.5727</v>
      </c>
      <c r="L43" s="104">
        <f t="shared" si="0"/>
        <v>12786.6729</v>
      </c>
      <c r="M43" s="95"/>
      <c r="N43" s="95"/>
      <c r="O43" s="110"/>
    </row>
    <row r="44" customHeight="1" spans="1:15">
      <c r="A44" s="91">
        <v>38</v>
      </c>
      <c r="B44" s="102" t="s">
        <v>211</v>
      </c>
      <c r="C44" s="103" t="s">
        <v>212</v>
      </c>
      <c r="D44" s="103" t="s">
        <v>58</v>
      </c>
      <c r="E44" s="92" t="s">
        <v>304</v>
      </c>
      <c r="F44" s="103" t="s">
        <v>25</v>
      </c>
      <c r="G44" s="103" t="s">
        <v>213</v>
      </c>
      <c r="H44" s="104">
        <v>3418.8</v>
      </c>
      <c r="I44" s="104">
        <v>2442.53</v>
      </c>
      <c r="J44" s="89">
        <v>2971.4</v>
      </c>
      <c r="K44" s="117">
        <v>0.5837</v>
      </c>
      <c r="L44" s="104">
        <f t="shared" si="0"/>
        <v>1734.40618</v>
      </c>
      <c r="M44" s="95"/>
      <c r="N44" s="95"/>
      <c r="O44" s="110"/>
    </row>
    <row r="45" customHeight="1" spans="1:15">
      <c r="A45" s="91">
        <v>39</v>
      </c>
      <c r="B45" s="102" t="s">
        <v>117</v>
      </c>
      <c r="C45" s="103" t="s">
        <v>118</v>
      </c>
      <c r="D45" s="103" t="s">
        <v>34</v>
      </c>
      <c r="E45" s="92" t="s">
        <v>24</v>
      </c>
      <c r="F45" s="103" t="s">
        <v>25</v>
      </c>
      <c r="G45" s="103" t="s">
        <v>119</v>
      </c>
      <c r="H45" s="104">
        <v>225726.57</v>
      </c>
      <c r="I45" s="104">
        <v>135711.79</v>
      </c>
      <c r="J45" s="89">
        <v>196710</v>
      </c>
      <c r="K45" s="117">
        <v>0.546</v>
      </c>
      <c r="L45" s="104">
        <f t="shared" si="0"/>
        <v>107403.66</v>
      </c>
      <c r="M45" s="95"/>
      <c r="N45" s="95"/>
      <c r="O45" s="110"/>
    </row>
    <row r="46" customHeight="1" spans="1:15">
      <c r="A46" s="91">
        <v>40</v>
      </c>
      <c r="B46" s="102" t="s">
        <v>155</v>
      </c>
      <c r="C46" s="103" t="s">
        <v>156</v>
      </c>
      <c r="D46" s="103" t="s">
        <v>157</v>
      </c>
      <c r="E46" s="92" t="s">
        <v>24</v>
      </c>
      <c r="F46" s="103" t="s">
        <v>25</v>
      </c>
      <c r="G46" s="103" t="s">
        <v>148</v>
      </c>
      <c r="H46" s="104">
        <v>36686.03</v>
      </c>
      <c r="I46" s="104">
        <v>23440.13</v>
      </c>
      <c r="J46" s="89">
        <v>31955</v>
      </c>
      <c r="K46" s="117">
        <v>0.553</v>
      </c>
      <c r="L46" s="104">
        <f t="shared" si="0"/>
        <v>17671.115</v>
      </c>
      <c r="M46" s="95"/>
      <c r="N46" s="95"/>
      <c r="O46" s="110"/>
    </row>
    <row r="47" customHeight="1" spans="1:15">
      <c r="A47" s="91">
        <v>41</v>
      </c>
      <c r="B47" s="102" t="s">
        <v>217</v>
      </c>
      <c r="C47" s="103" t="s">
        <v>218</v>
      </c>
      <c r="D47" s="103" t="s">
        <v>309</v>
      </c>
      <c r="E47" s="92" t="s">
        <v>304</v>
      </c>
      <c r="F47" s="103" t="s">
        <v>25</v>
      </c>
      <c r="G47" s="103" t="s">
        <v>220</v>
      </c>
      <c r="H47" s="104">
        <v>19188.04</v>
      </c>
      <c r="I47" s="104">
        <v>13811.24</v>
      </c>
      <c r="J47" s="89">
        <v>16683</v>
      </c>
      <c r="K47" s="117">
        <v>0.5847</v>
      </c>
      <c r="L47" s="104">
        <f t="shared" si="0"/>
        <v>9754.5501</v>
      </c>
      <c r="M47" s="95"/>
      <c r="N47" s="95"/>
      <c r="O47" s="110"/>
    </row>
    <row r="48" customHeight="1" spans="1:15">
      <c r="A48" s="91">
        <v>42</v>
      </c>
      <c r="B48" s="102" t="s">
        <v>47</v>
      </c>
      <c r="C48" s="103" t="s">
        <v>48</v>
      </c>
      <c r="D48" s="103" t="s">
        <v>49</v>
      </c>
      <c r="E48" s="92" t="s">
        <v>24</v>
      </c>
      <c r="F48" s="103" t="s">
        <v>25</v>
      </c>
      <c r="G48" s="103" t="s">
        <v>50</v>
      </c>
      <c r="H48" s="104">
        <v>44444.44</v>
      </c>
      <c r="I48" s="104">
        <v>24086.3</v>
      </c>
      <c r="J48" s="89">
        <v>38761</v>
      </c>
      <c r="K48" s="117">
        <v>0.4948</v>
      </c>
      <c r="L48" s="104">
        <f t="shared" si="0"/>
        <v>19178.9428</v>
      </c>
      <c r="M48" s="95"/>
      <c r="N48" s="95"/>
      <c r="O48" s="110"/>
    </row>
    <row r="49" customHeight="1" spans="1:15">
      <c r="A49" s="91">
        <v>43</v>
      </c>
      <c r="B49" s="102" t="s">
        <v>54</v>
      </c>
      <c r="C49" s="103" t="s">
        <v>55</v>
      </c>
      <c r="D49" s="103" t="s">
        <v>49</v>
      </c>
      <c r="E49" s="92" t="s">
        <v>24</v>
      </c>
      <c r="F49" s="103" t="s">
        <v>25</v>
      </c>
      <c r="G49" s="103" t="s">
        <v>50</v>
      </c>
      <c r="H49" s="104">
        <v>44444.44</v>
      </c>
      <c r="I49" s="104">
        <v>24086.3</v>
      </c>
      <c r="J49" s="89">
        <v>38761</v>
      </c>
      <c r="K49" s="117">
        <v>0.4948</v>
      </c>
      <c r="L49" s="104">
        <f t="shared" si="0"/>
        <v>19178.9428</v>
      </c>
      <c r="M49" s="95"/>
      <c r="N49" s="95"/>
      <c r="O49" s="110"/>
    </row>
    <row r="50" customHeight="1" spans="1:15">
      <c r="A50" s="91">
        <v>44</v>
      </c>
      <c r="B50" s="102" t="s">
        <v>70</v>
      </c>
      <c r="C50" s="103" t="s">
        <v>71</v>
      </c>
      <c r="D50" s="103" t="s">
        <v>34</v>
      </c>
      <c r="E50" s="92" t="s">
        <v>304</v>
      </c>
      <c r="F50" s="103" t="s">
        <v>72</v>
      </c>
      <c r="G50" s="103" t="s">
        <v>73</v>
      </c>
      <c r="H50" s="104">
        <v>4905.98</v>
      </c>
      <c r="I50" s="104">
        <v>2737.9</v>
      </c>
      <c r="J50" s="89">
        <v>4316</v>
      </c>
      <c r="K50" s="117">
        <v>0.4978</v>
      </c>
      <c r="L50" s="104">
        <f t="shared" si="0"/>
        <v>2148.5048</v>
      </c>
      <c r="M50" s="95"/>
      <c r="N50" s="95"/>
      <c r="O50" s="110"/>
    </row>
    <row r="51" customHeight="1" spans="1:15">
      <c r="A51" s="91">
        <v>45</v>
      </c>
      <c r="B51" s="102" t="s">
        <v>124</v>
      </c>
      <c r="C51" s="103" t="s">
        <v>125</v>
      </c>
      <c r="D51" s="103" t="s">
        <v>126</v>
      </c>
      <c r="E51" s="92" t="s">
        <v>24</v>
      </c>
      <c r="F51" s="103" t="s">
        <v>25</v>
      </c>
      <c r="G51" s="103" t="s">
        <v>127</v>
      </c>
      <c r="H51" s="104">
        <v>29914.53</v>
      </c>
      <c r="I51" s="104">
        <v>18307.58</v>
      </c>
      <c r="J51" s="89">
        <v>26062</v>
      </c>
      <c r="K51" s="117">
        <v>0.548</v>
      </c>
      <c r="L51" s="104">
        <f t="shared" si="0"/>
        <v>14281.976</v>
      </c>
      <c r="M51" s="95"/>
      <c r="N51" s="95"/>
      <c r="O51" s="110"/>
    </row>
    <row r="52" customHeight="1" spans="1:15">
      <c r="A52" s="91">
        <v>46</v>
      </c>
      <c r="B52" s="102" t="s">
        <v>63</v>
      </c>
      <c r="C52" s="103" t="s">
        <v>64</v>
      </c>
      <c r="D52" s="103" t="s">
        <v>65</v>
      </c>
      <c r="E52" s="92" t="s">
        <v>304</v>
      </c>
      <c r="F52" s="103" t="s">
        <v>25</v>
      </c>
      <c r="G52" s="103" t="s">
        <v>66</v>
      </c>
      <c r="H52" s="104">
        <v>22222.22</v>
      </c>
      <c r="I52" s="104">
        <v>12163.15</v>
      </c>
      <c r="J52" s="89">
        <v>14757.4</v>
      </c>
      <c r="K52" s="117">
        <v>0.4958</v>
      </c>
      <c r="L52" s="104">
        <f t="shared" si="0"/>
        <v>7316.71892</v>
      </c>
      <c r="M52" s="95"/>
      <c r="N52" s="95"/>
      <c r="O52" s="110"/>
    </row>
    <row r="53" customHeight="1" spans="1:15">
      <c r="A53" s="91">
        <v>47</v>
      </c>
      <c r="B53" s="102" t="s">
        <v>74</v>
      </c>
      <c r="C53" s="103" t="s">
        <v>75</v>
      </c>
      <c r="D53" s="103" t="s">
        <v>76</v>
      </c>
      <c r="E53" s="92" t="s">
        <v>304</v>
      </c>
      <c r="F53" s="103" t="s">
        <v>25</v>
      </c>
      <c r="G53" s="103" t="s">
        <v>77</v>
      </c>
      <c r="H53" s="104">
        <v>22222.22</v>
      </c>
      <c r="I53" s="104">
        <v>12402.66</v>
      </c>
      <c r="J53" s="89">
        <v>14757.4</v>
      </c>
      <c r="K53" s="117">
        <v>0.4978</v>
      </c>
      <c r="L53" s="104">
        <f t="shared" si="0"/>
        <v>7346.23372</v>
      </c>
      <c r="M53" s="95"/>
      <c r="N53" s="95"/>
      <c r="O53" s="110"/>
    </row>
    <row r="54" customHeight="1" spans="1:15">
      <c r="A54" s="91">
        <v>48</v>
      </c>
      <c r="B54" s="102" t="s">
        <v>78</v>
      </c>
      <c r="C54" s="103" t="s">
        <v>79</v>
      </c>
      <c r="D54" s="103" t="s">
        <v>80</v>
      </c>
      <c r="E54" s="92" t="s">
        <v>304</v>
      </c>
      <c r="F54" s="103" t="s">
        <v>30</v>
      </c>
      <c r="G54" s="103" t="s">
        <v>77</v>
      </c>
      <c r="H54" s="104">
        <v>42735.04</v>
      </c>
      <c r="I54" s="104">
        <v>23850.96</v>
      </c>
      <c r="J54" s="89">
        <v>28386</v>
      </c>
      <c r="K54" s="117">
        <v>0.4978</v>
      </c>
      <c r="L54" s="104">
        <f t="shared" si="0"/>
        <v>14130.5508</v>
      </c>
      <c r="M54" s="95"/>
      <c r="N54" s="95"/>
      <c r="O54" s="110"/>
    </row>
    <row r="55" customHeight="1" spans="1:15">
      <c r="A55" s="91">
        <v>49</v>
      </c>
      <c r="B55" s="102" t="s">
        <v>81</v>
      </c>
      <c r="C55" s="103" t="s">
        <v>82</v>
      </c>
      <c r="D55" s="103" t="s">
        <v>83</v>
      </c>
      <c r="E55" s="92" t="s">
        <v>304</v>
      </c>
      <c r="F55" s="103" t="s">
        <v>25</v>
      </c>
      <c r="G55" s="103" t="s">
        <v>77</v>
      </c>
      <c r="H55" s="104">
        <v>22222.22</v>
      </c>
      <c r="I55" s="104">
        <v>12402.66</v>
      </c>
      <c r="J55" s="89">
        <v>14757.4</v>
      </c>
      <c r="K55" s="117">
        <v>0.4978</v>
      </c>
      <c r="L55" s="104">
        <f t="shared" si="0"/>
        <v>7346.23372</v>
      </c>
      <c r="M55" s="95"/>
      <c r="N55" s="95"/>
      <c r="O55" s="110"/>
    </row>
    <row r="56" customHeight="1" spans="1:15">
      <c r="A56" s="91">
        <v>50</v>
      </c>
      <c r="B56" s="102" t="s">
        <v>90</v>
      </c>
      <c r="C56" s="103" t="s">
        <v>91</v>
      </c>
      <c r="D56" s="106"/>
      <c r="E56" s="103" t="s">
        <v>304</v>
      </c>
      <c r="F56" s="103" t="s">
        <v>25</v>
      </c>
      <c r="G56" s="103" t="s">
        <v>93</v>
      </c>
      <c r="H56" s="104">
        <v>20512.82</v>
      </c>
      <c r="I56" s="104">
        <v>11780.16</v>
      </c>
      <c r="J56" s="89">
        <v>13280</v>
      </c>
      <c r="K56" s="117">
        <v>0.5008</v>
      </c>
      <c r="L56" s="104">
        <f t="shared" si="0"/>
        <v>6650.624</v>
      </c>
      <c r="M56" s="95"/>
      <c r="N56" s="95"/>
      <c r="O56" s="110"/>
    </row>
    <row r="57" customHeight="1" spans="1:15">
      <c r="A57" s="91">
        <v>51</v>
      </c>
      <c r="B57" s="102" t="s">
        <v>94</v>
      </c>
      <c r="C57" s="103" t="s">
        <v>95</v>
      </c>
      <c r="D57" s="106"/>
      <c r="E57" s="103" t="s">
        <v>304</v>
      </c>
      <c r="F57" s="103" t="s">
        <v>25</v>
      </c>
      <c r="G57" s="103" t="s">
        <v>93</v>
      </c>
      <c r="H57" s="104">
        <v>20512.82</v>
      </c>
      <c r="I57" s="104">
        <v>11780.16</v>
      </c>
      <c r="J57" s="89">
        <v>13280</v>
      </c>
      <c r="K57" s="117">
        <v>0.5008</v>
      </c>
      <c r="L57" s="104">
        <f t="shared" si="0"/>
        <v>6650.624</v>
      </c>
      <c r="M57" s="95"/>
      <c r="N57" s="95"/>
      <c r="O57" s="110"/>
    </row>
    <row r="58" customHeight="1" spans="1:15">
      <c r="A58" s="91">
        <v>52</v>
      </c>
      <c r="B58" s="102" t="s">
        <v>96</v>
      </c>
      <c r="C58" s="103" t="s">
        <v>97</v>
      </c>
      <c r="D58" s="106"/>
      <c r="E58" s="103" t="s">
        <v>304</v>
      </c>
      <c r="F58" s="103" t="s">
        <v>25</v>
      </c>
      <c r="G58" s="103" t="s">
        <v>93</v>
      </c>
      <c r="H58" s="104">
        <v>23931.62</v>
      </c>
      <c r="I58" s="104">
        <v>13743.41</v>
      </c>
      <c r="J58" s="89">
        <v>15770</v>
      </c>
      <c r="K58" s="117">
        <v>0.5008</v>
      </c>
      <c r="L58" s="104">
        <f t="shared" si="0"/>
        <v>7897.616</v>
      </c>
      <c r="M58" s="95"/>
      <c r="N58" s="95"/>
      <c r="O58" s="110"/>
    </row>
    <row r="59" customHeight="1" spans="1:15">
      <c r="A59" s="91">
        <v>53</v>
      </c>
      <c r="B59" s="102" t="s">
        <v>133</v>
      </c>
      <c r="C59" s="103" t="s">
        <v>134</v>
      </c>
      <c r="D59" s="103" t="s">
        <v>34</v>
      </c>
      <c r="E59" s="103" t="s">
        <v>304</v>
      </c>
      <c r="F59" s="103" t="s">
        <v>25</v>
      </c>
      <c r="G59" s="103" t="s">
        <v>130</v>
      </c>
      <c r="H59" s="104">
        <v>12820.51</v>
      </c>
      <c r="I59" s="104">
        <v>7984.21</v>
      </c>
      <c r="J59" s="89">
        <v>8300</v>
      </c>
      <c r="K59" s="117">
        <v>0.55</v>
      </c>
      <c r="L59" s="104">
        <f t="shared" si="0"/>
        <v>4565</v>
      </c>
      <c r="M59" s="95"/>
      <c r="N59" s="95"/>
      <c r="O59" s="110"/>
    </row>
    <row r="60" customHeight="1" spans="1:15">
      <c r="A60" s="91">
        <v>54</v>
      </c>
      <c r="B60" s="102" t="s">
        <v>135</v>
      </c>
      <c r="C60" s="103" t="s">
        <v>136</v>
      </c>
      <c r="D60" s="103" t="s">
        <v>34</v>
      </c>
      <c r="E60" s="103" t="s">
        <v>304</v>
      </c>
      <c r="F60" s="103" t="s">
        <v>25</v>
      </c>
      <c r="G60" s="103" t="s">
        <v>130</v>
      </c>
      <c r="H60" s="104">
        <v>16239.32</v>
      </c>
      <c r="I60" s="104">
        <v>10113.62</v>
      </c>
      <c r="J60" s="89">
        <v>9960</v>
      </c>
      <c r="K60" s="117">
        <v>0.55</v>
      </c>
      <c r="L60" s="104">
        <f t="shared" si="0"/>
        <v>5478</v>
      </c>
      <c r="M60" s="95"/>
      <c r="N60" s="95"/>
      <c r="O60" s="110"/>
    </row>
    <row r="61" customHeight="1" spans="1:15">
      <c r="A61" s="91">
        <v>55</v>
      </c>
      <c r="B61" s="102" t="s">
        <v>137</v>
      </c>
      <c r="C61" s="103" t="s">
        <v>138</v>
      </c>
      <c r="D61" s="103" t="s">
        <v>34</v>
      </c>
      <c r="E61" s="103" t="s">
        <v>304</v>
      </c>
      <c r="F61" s="103" t="s">
        <v>25</v>
      </c>
      <c r="G61" s="103" t="s">
        <v>130</v>
      </c>
      <c r="H61" s="104">
        <v>13675.21</v>
      </c>
      <c r="I61" s="104">
        <v>8516.71</v>
      </c>
      <c r="J61" s="89">
        <v>8300</v>
      </c>
      <c r="K61" s="117">
        <v>0.55</v>
      </c>
      <c r="L61" s="104">
        <f t="shared" si="0"/>
        <v>4565</v>
      </c>
      <c r="M61" s="95"/>
      <c r="N61" s="95"/>
      <c r="O61" s="110"/>
    </row>
    <row r="62" customHeight="1" spans="1:15">
      <c r="A62" s="91">
        <v>56</v>
      </c>
      <c r="B62" s="102" t="s">
        <v>176</v>
      </c>
      <c r="C62" s="103" t="s">
        <v>177</v>
      </c>
      <c r="D62" s="103" t="s">
        <v>76</v>
      </c>
      <c r="E62" s="103" t="s">
        <v>304</v>
      </c>
      <c r="F62" s="103" t="s">
        <v>25</v>
      </c>
      <c r="G62" s="103" t="s">
        <v>178</v>
      </c>
      <c r="H62" s="104">
        <v>24786.32</v>
      </c>
      <c r="I62" s="104">
        <v>16638.55</v>
      </c>
      <c r="J62" s="89">
        <v>16600</v>
      </c>
      <c r="K62" s="117">
        <v>0.5757</v>
      </c>
      <c r="L62" s="104">
        <f t="shared" si="0"/>
        <v>9556.62</v>
      </c>
      <c r="M62" s="95"/>
      <c r="N62" s="95"/>
      <c r="O62" s="110"/>
    </row>
    <row r="63" customHeight="1" spans="1:15">
      <c r="A63" s="91">
        <v>57</v>
      </c>
      <c r="B63" s="102" t="s">
        <v>179</v>
      </c>
      <c r="C63" s="103" t="s">
        <v>180</v>
      </c>
      <c r="D63" s="103" t="s">
        <v>181</v>
      </c>
      <c r="E63" s="103" t="s">
        <v>304</v>
      </c>
      <c r="F63" s="103" t="s">
        <v>25</v>
      </c>
      <c r="G63" s="103" t="s">
        <v>178</v>
      </c>
      <c r="H63" s="104">
        <v>14529.91</v>
      </c>
      <c r="I63" s="104">
        <v>9753.61</v>
      </c>
      <c r="J63" s="89">
        <v>9628</v>
      </c>
      <c r="K63" s="117">
        <v>0.5757</v>
      </c>
      <c r="L63" s="104">
        <f t="shared" si="0"/>
        <v>5542.8396</v>
      </c>
      <c r="M63" s="95"/>
      <c r="N63" s="95"/>
      <c r="O63" s="110"/>
    </row>
    <row r="64" customHeight="1" spans="1:15">
      <c r="A64" s="91">
        <v>58</v>
      </c>
      <c r="B64" s="102" t="s">
        <v>182</v>
      </c>
      <c r="C64" s="103" t="s">
        <v>183</v>
      </c>
      <c r="D64" s="103" t="s">
        <v>184</v>
      </c>
      <c r="E64" s="103" t="s">
        <v>304</v>
      </c>
      <c r="F64" s="103" t="s">
        <v>25</v>
      </c>
      <c r="G64" s="103" t="s">
        <v>178</v>
      </c>
      <c r="H64" s="104">
        <v>14529.91</v>
      </c>
      <c r="I64" s="104">
        <v>9753.61</v>
      </c>
      <c r="J64" s="89">
        <v>9628</v>
      </c>
      <c r="K64" s="117">
        <v>0.5757</v>
      </c>
      <c r="L64" s="104">
        <f t="shared" si="0"/>
        <v>5542.8396</v>
      </c>
      <c r="M64" s="95"/>
      <c r="N64" s="95"/>
      <c r="O64" s="110"/>
    </row>
    <row r="65" customHeight="1" spans="1:15">
      <c r="A65" s="91">
        <v>59</v>
      </c>
      <c r="B65" s="102" t="s">
        <v>185</v>
      </c>
      <c r="C65" s="103" t="s">
        <v>186</v>
      </c>
      <c r="D65" s="103" t="s">
        <v>187</v>
      </c>
      <c r="E65" s="103" t="s">
        <v>304</v>
      </c>
      <c r="F65" s="103" t="s">
        <v>30</v>
      </c>
      <c r="G65" s="103" t="s">
        <v>178</v>
      </c>
      <c r="H65" s="104">
        <v>2564.1</v>
      </c>
      <c r="I65" s="104">
        <v>1721.08</v>
      </c>
      <c r="J65" s="89">
        <v>1660</v>
      </c>
      <c r="K65" s="117">
        <v>0.5757</v>
      </c>
      <c r="L65" s="104">
        <f t="shared" si="0"/>
        <v>955.662</v>
      </c>
      <c r="M65" s="95"/>
      <c r="N65" s="95"/>
      <c r="O65" s="110"/>
    </row>
    <row r="66" customHeight="1" spans="1:15">
      <c r="A66" s="91">
        <v>60</v>
      </c>
      <c r="B66" s="102" t="s">
        <v>188</v>
      </c>
      <c r="C66" s="103" t="s">
        <v>189</v>
      </c>
      <c r="D66" s="103" t="s">
        <v>34</v>
      </c>
      <c r="E66" s="103" t="s">
        <v>304</v>
      </c>
      <c r="F66" s="103" t="s">
        <v>25</v>
      </c>
      <c r="G66" s="103" t="s">
        <v>190</v>
      </c>
      <c r="H66" s="104">
        <v>2136.75</v>
      </c>
      <c r="I66" s="104">
        <v>1445.9</v>
      </c>
      <c r="J66" s="89">
        <v>1411</v>
      </c>
      <c r="K66" s="117">
        <v>0.5767</v>
      </c>
      <c r="L66" s="104">
        <f t="shared" si="0"/>
        <v>813.7237</v>
      </c>
      <c r="M66" s="95"/>
      <c r="N66" s="95"/>
      <c r="O66" s="110"/>
    </row>
    <row r="67" customHeight="1" spans="1:15">
      <c r="A67" s="91">
        <v>61</v>
      </c>
      <c r="B67" s="102" t="s">
        <v>195</v>
      </c>
      <c r="C67" s="103" t="s">
        <v>196</v>
      </c>
      <c r="D67" s="103" t="s">
        <v>34</v>
      </c>
      <c r="E67" s="103" t="s">
        <v>304</v>
      </c>
      <c r="F67" s="103" t="s">
        <v>25</v>
      </c>
      <c r="G67" s="103" t="s">
        <v>190</v>
      </c>
      <c r="H67" s="104">
        <v>18803.42</v>
      </c>
      <c r="I67" s="104">
        <v>12723.62</v>
      </c>
      <c r="J67" s="89">
        <v>12450</v>
      </c>
      <c r="K67" s="117">
        <v>0.5757</v>
      </c>
      <c r="L67" s="104">
        <f t="shared" si="0"/>
        <v>7167.465</v>
      </c>
      <c r="M67" s="95"/>
      <c r="N67" s="95"/>
      <c r="O67" s="110"/>
    </row>
    <row r="68" customHeight="1" spans="1:15">
      <c r="A68" s="91">
        <v>62</v>
      </c>
      <c r="B68" s="102" t="s">
        <v>199</v>
      </c>
      <c r="C68" s="103" t="s">
        <v>200</v>
      </c>
      <c r="D68" s="103" t="s">
        <v>34</v>
      </c>
      <c r="E68" s="103" t="s">
        <v>304</v>
      </c>
      <c r="F68" s="103" t="s">
        <v>25</v>
      </c>
      <c r="G68" s="103" t="s">
        <v>201</v>
      </c>
      <c r="H68" s="104">
        <v>14529.91</v>
      </c>
      <c r="I68" s="104">
        <v>10223.41</v>
      </c>
      <c r="J68" s="89">
        <v>9628</v>
      </c>
      <c r="K68" s="117">
        <v>0.5817</v>
      </c>
      <c r="L68" s="104">
        <f t="shared" si="0"/>
        <v>5600.6076</v>
      </c>
      <c r="M68" s="95"/>
      <c r="N68" s="95"/>
      <c r="O68" s="110"/>
    </row>
    <row r="69" customHeight="1" spans="1:15">
      <c r="A69" s="92" t="s">
        <v>224</v>
      </c>
      <c r="B69" s="95"/>
      <c r="C69" s="95"/>
      <c r="D69" s="47"/>
      <c r="E69" s="119"/>
      <c r="F69" s="95"/>
      <c r="G69" s="120"/>
      <c r="H69" s="104">
        <v>3139510.25</v>
      </c>
      <c r="I69" s="104">
        <v>1804021.42</v>
      </c>
      <c r="J69" s="104">
        <f>SUM(J7:J68)</f>
        <v>2927280.5</v>
      </c>
      <c r="K69" s="104"/>
      <c r="L69" s="104">
        <f>SUM(L7:L68)</f>
        <v>1497983.98367</v>
      </c>
      <c r="M69" s="120"/>
      <c r="N69" s="95"/>
      <c r="O69" s="110"/>
    </row>
    <row r="70" customHeight="1" spans="1:15">
      <c r="A70" s="121" t="s">
        <v>310</v>
      </c>
      <c r="B70" s="121"/>
      <c r="C70" s="121"/>
      <c r="D70" s="120"/>
      <c r="E70" s="120"/>
      <c r="F70" s="120"/>
      <c r="G70" s="120"/>
      <c r="H70" s="120"/>
      <c r="I70" s="120"/>
      <c r="J70" s="104"/>
      <c r="K70" s="104"/>
      <c r="L70" s="104"/>
      <c r="M70" s="95"/>
      <c r="N70" s="95"/>
      <c r="O70" s="110"/>
    </row>
    <row r="71" customHeight="1" spans="1:15">
      <c r="A71" s="91" t="s">
        <v>224</v>
      </c>
      <c r="B71" s="91"/>
      <c r="C71" s="91"/>
      <c r="D71" s="47"/>
      <c r="E71" s="119"/>
      <c r="F71" s="95"/>
      <c r="G71" s="120"/>
      <c r="H71" s="104">
        <f>H69</f>
        <v>3139510.25</v>
      </c>
      <c r="I71" s="104">
        <f>I69</f>
        <v>1804021.42</v>
      </c>
      <c r="J71" s="104">
        <f>J69</f>
        <v>2927280.5</v>
      </c>
      <c r="K71" s="104"/>
      <c r="L71" s="104">
        <f>L69</f>
        <v>1497983.98367</v>
      </c>
      <c r="M71" s="120"/>
      <c r="N71" s="95"/>
      <c r="O71" s="110"/>
    </row>
    <row r="72" customHeight="1" spans="1:15">
      <c r="A72" s="122" t="str">
        <f>[3]基本情况!A18</f>
        <v>被评估单位填表人：</v>
      </c>
      <c r="B72" s="123"/>
      <c r="C72" s="123"/>
      <c r="D72" s="123"/>
      <c r="E72" s="124"/>
      <c r="F72" s="123"/>
      <c r="G72" s="123"/>
      <c r="H72" s="123"/>
      <c r="I72" s="124"/>
      <c r="J72" s="123"/>
      <c r="K72" s="123" t="str">
        <f>[3]基本情况!B12</f>
        <v>评估人员：</v>
      </c>
      <c r="L72" s="123"/>
      <c r="M72" s="123"/>
      <c r="N72" s="128"/>
      <c r="O72" s="110"/>
    </row>
    <row r="73" customHeight="1" spans="1:14">
      <c r="A73" s="125"/>
      <c r="B73" s="125"/>
      <c r="C73" s="126"/>
      <c r="D73" s="126"/>
      <c r="E73" s="125"/>
      <c r="F73" s="126"/>
      <c r="G73" s="126"/>
      <c r="H73" s="127"/>
      <c r="I73" s="125"/>
      <c r="J73" s="126"/>
      <c r="K73" s="126"/>
      <c r="L73" s="126"/>
      <c r="M73" s="127"/>
      <c r="N73" s="129"/>
    </row>
  </sheetData>
  <autoFilter ref="A6:O72">
    <extLst/>
  </autoFilter>
  <mergeCells count="21">
    <mergeCell ref="A1:N1"/>
    <mergeCell ref="A2:N2"/>
    <mergeCell ref="A3:D3"/>
    <mergeCell ref="L3:N3"/>
    <mergeCell ref="A4:C4"/>
    <mergeCell ref="K4:N4"/>
    <mergeCell ref="H5:I5"/>
    <mergeCell ref="J5:L5"/>
    <mergeCell ref="A69:C69"/>
    <mergeCell ref="A70:C70"/>
    <mergeCell ref="A71:C71"/>
    <mergeCell ref="A73:B73"/>
    <mergeCell ref="A5:A6"/>
    <mergeCell ref="B5:B6"/>
    <mergeCell ref="C5:C6"/>
    <mergeCell ref="D5:D6"/>
    <mergeCell ref="E5:E6"/>
    <mergeCell ref="F5:F6"/>
    <mergeCell ref="G5:G6"/>
    <mergeCell ref="M5:M6"/>
    <mergeCell ref="N5:N6"/>
  </mergeCells>
  <hyperlinks>
    <hyperlink ref="A5:A6" location="'4-6固定资产汇总'!A1" display="序号"/>
    <hyperlink ref="A71:C71" location="'2-分类汇总'!A1" display="合     计"/>
  </hyperlinks>
  <printOptions horizontalCentered="1"/>
  <pageMargins left="0.393700787401575" right="0.393700787401575" top="0.45" bottom="0.433070866141732" header="0.236220472440945" footer="0.511811023622047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8"/>
  <sheetViews>
    <sheetView tabSelected="1" workbookViewId="0">
      <pane xSplit="7" ySplit="6" topLeftCell="H7" activePane="bottomRight" state="frozen"/>
      <selection/>
      <selection pane="topRight"/>
      <selection pane="bottomLeft"/>
      <selection pane="bottomRight" activeCell="P67" sqref="P67"/>
    </sheetView>
  </sheetViews>
  <sheetFormatPr defaultColWidth="10.9083333333333" defaultRowHeight="21" customHeight="1"/>
  <cols>
    <col min="1" max="1" width="4.36666666666667" style="34" customWidth="1"/>
    <col min="2" max="2" width="8.09166666666667" style="34" customWidth="1"/>
    <col min="3" max="3" width="28.5416666666667" style="34" customWidth="1"/>
    <col min="4" max="4" width="22.725" style="34" customWidth="1"/>
    <col min="5" max="5" width="4.725" style="34" customWidth="1"/>
    <col min="6" max="6" width="4.09166666666667" style="34" customWidth="1"/>
    <col min="7" max="7" width="9.81666666666667" style="34" customWidth="1"/>
    <col min="8" max="10" width="13.3666666666667" style="34" customWidth="1"/>
    <col min="11" max="11" width="7.725" style="34" customWidth="1"/>
    <col min="12" max="12" width="13.3666666666667" style="34" customWidth="1"/>
    <col min="13" max="13" width="5.45" style="34" customWidth="1"/>
    <col min="14" max="14" width="4.90833333333333" style="34" customWidth="1"/>
    <col min="15" max="15" width="14.9083333333333" style="34" customWidth="1"/>
    <col min="16" max="16" width="13.3666666666667" style="34" customWidth="1"/>
    <col min="17" max="256" width="10.9083333333333" style="34"/>
    <col min="257" max="257" width="4.36666666666667" style="34" customWidth="1"/>
    <col min="258" max="258" width="8.09166666666667" style="34" customWidth="1"/>
    <col min="259" max="259" width="26.6333333333333" style="34" customWidth="1"/>
    <col min="260" max="260" width="16.0916666666667" style="34" customWidth="1"/>
    <col min="261" max="261" width="8.18333333333333" style="34" customWidth="1"/>
    <col min="262" max="262" width="4.09166666666667" style="34" customWidth="1"/>
    <col min="263" max="263" width="15.9083333333333" style="34" customWidth="1"/>
    <col min="264" max="264" width="15.5416666666667" style="34" customWidth="1"/>
    <col min="265" max="266" width="15" style="34" customWidth="1"/>
    <col min="267" max="267" width="7.725" style="34" customWidth="1"/>
    <col min="268" max="268" width="15" style="34" customWidth="1"/>
    <col min="269" max="269" width="8.63333333333333" style="34" customWidth="1"/>
    <col min="270" max="270" width="4.90833333333333" style="34" customWidth="1"/>
    <col min="271" max="271" width="14.9083333333333" style="34" customWidth="1"/>
    <col min="272" max="272" width="13.3666666666667" style="34" customWidth="1"/>
    <col min="273" max="512" width="10.9083333333333" style="34"/>
    <col min="513" max="513" width="4.36666666666667" style="34" customWidth="1"/>
    <col min="514" max="514" width="8.09166666666667" style="34" customWidth="1"/>
    <col min="515" max="515" width="26.6333333333333" style="34" customWidth="1"/>
    <col min="516" max="516" width="16.0916666666667" style="34" customWidth="1"/>
    <col min="517" max="517" width="8.18333333333333" style="34" customWidth="1"/>
    <col min="518" max="518" width="4.09166666666667" style="34" customWidth="1"/>
    <col min="519" max="519" width="15.9083333333333" style="34" customWidth="1"/>
    <col min="520" max="520" width="15.5416666666667" style="34" customWidth="1"/>
    <col min="521" max="522" width="15" style="34" customWidth="1"/>
    <col min="523" max="523" width="7.725" style="34" customWidth="1"/>
    <col min="524" max="524" width="15" style="34" customWidth="1"/>
    <col min="525" max="525" width="8.63333333333333" style="34" customWidth="1"/>
    <col min="526" max="526" width="4.90833333333333" style="34" customWidth="1"/>
    <col min="527" max="527" width="14.9083333333333" style="34" customWidth="1"/>
    <col min="528" max="528" width="13.3666666666667" style="34" customWidth="1"/>
    <col min="529" max="768" width="10.9083333333333" style="34"/>
    <col min="769" max="769" width="4.36666666666667" style="34" customWidth="1"/>
    <col min="770" max="770" width="8.09166666666667" style="34" customWidth="1"/>
    <col min="771" max="771" width="26.6333333333333" style="34" customWidth="1"/>
    <col min="772" max="772" width="16.0916666666667" style="34" customWidth="1"/>
    <col min="773" max="773" width="8.18333333333333" style="34" customWidth="1"/>
    <col min="774" max="774" width="4.09166666666667" style="34" customWidth="1"/>
    <col min="775" max="775" width="15.9083333333333" style="34" customWidth="1"/>
    <col min="776" max="776" width="15.5416666666667" style="34" customWidth="1"/>
    <col min="777" max="778" width="15" style="34" customWidth="1"/>
    <col min="779" max="779" width="7.725" style="34" customWidth="1"/>
    <col min="780" max="780" width="15" style="34" customWidth="1"/>
    <col min="781" max="781" width="8.63333333333333" style="34" customWidth="1"/>
    <col min="782" max="782" width="4.90833333333333" style="34" customWidth="1"/>
    <col min="783" max="783" width="14.9083333333333" style="34" customWidth="1"/>
    <col min="784" max="784" width="13.3666666666667" style="34" customWidth="1"/>
    <col min="785" max="1024" width="10.9083333333333" style="34"/>
    <col min="1025" max="1025" width="4.36666666666667" style="34" customWidth="1"/>
    <col min="1026" max="1026" width="8.09166666666667" style="34" customWidth="1"/>
    <col min="1027" max="1027" width="26.6333333333333" style="34" customWidth="1"/>
    <col min="1028" max="1028" width="16.0916666666667" style="34" customWidth="1"/>
    <col min="1029" max="1029" width="8.18333333333333" style="34" customWidth="1"/>
    <col min="1030" max="1030" width="4.09166666666667" style="34" customWidth="1"/>
    <col min="1031" max="1031" width="15.9083333333333" style="34" customWidth="1"/>
    <col min="1032" max="1032" width="15.5416666666667" style="34" customWidth="1"/>
    <col min="1033" max="1034" width="15" style="34" customWidth="1"/>
    <col min="1035" max="1035" width="7.725" style="34" customWidth="1"/>
    <col min="1036" max="1036" width="15" style="34" customWidth="1"/>
    <col min="1037" max="1037" width="8.63333333333333" style="34" customWidth="1"/>
    <col min="1038" max="1038" width="4.90833333333333" style="34" customWidth="1"/>
    <col min="1039" max="1039" width="14.9083333333333" style="34" customWidth="1"/>
    <col min="1040" max="1040" width="13.3666666666667" style="34" customWidth="1"/>
    <col min="1041" max="1280" width="10.9083333333333" style="34"/>
    <col min="1281" max="1281" width="4.36666666666667" style="34" customWidth="1"/>
    <col min="1282" max="1282" width="8.09166666666667" style="34" customWidth="1"/>
    <col min="1283" max="1283" width="26.6333333333333" style="34" customWidth="1"/>
    <col min="1284" max="1284" width="16.0916666666667" style="34" customWidth="1"/>
    <col min="1285" max="1285" width="8.18333333333333" style="34" customWidth="1"/>
    <col min="1286" max="1286" width="4.09166666666667" style="34" customWidth="1"/>
    <col min="1287" max="1287" width="15.9083333333333" style="34" customWidth="1"/>
    <col min="1288" max="1288" width="15.5416666666667" style="34" customWidth="1"/>
    <col min="1289" max="1290" width="15" style="34" customWidth="1"/>
    <col min="1291" max="1291" width="7.725" style="34" customWidth="1"/>
    <col min="1292" max="1292" width="15" style="34" customWidth="1"/>
    <col min="1293" max="1293" width="8.63333333333333" style="34" customWidth="1"/>
    <col min="1294" max="1294" width="4.90833333333333" style="34" customWidth="1"/>
    <col min="1295" max="1295" width="14.9083333333333" style="34" customWidth="1"/>
    <col min="1296" max="1296" width="13.3666666666667" style="34" customWidth="1"/>
    <col min="1297" max="1536" width="10.9083333333333" style="34"/>
    <col min="1537" max="1537" width="4.36666666666667" style="34" customWidth="1"/>
    <col min="1538" max="1538" width="8.09166666666667" style="34" customWidth="1"/>
    <col min="1539" max="1539" width="26.6333333333333" style="34" customWidth="1"/>
    <col min="1540" max="1540" width="16.0916666666667" style="34" customWidth="1"/>
    <col min="1541" max="1541" width="8.18333333333333" style="34" customWidth="1"/>
    <col min="1542" max="1542" width="4.09166666666667" style="34" customWidth="1"/>
    <col min="1543" max="1543" width="15.9083333333333" style="34" customWidth="1"/>
    <col min="1544" max="1544" width="15.5416666666667" style="34" customWidth="1"/>
    <col min="1545" max="1546" width="15" style="34" customWidth="1"/>
    <col min="1547" max="1547" width="7.725" style="34" customWidth="1"/>
    <col min="1548" max="1548" width="15" style="34" customWidth="1"/>
    <col min="1549" max="1549" width="8.63333333333333" style="34" customWidth="1"/>
    <col min="1550" max="1550" width="4.90833333333333" style="34" customWidth="1"/>
    <col min="1551" max="1551" width="14.9083333333333" style="34" customWidth="1"/>
    <col min="1552" max="1552" width="13.3666666666667" style="34" customWidth="1"/>
    <col min="1553" max="1792" width="10.9083333333333" style="34"/>
    <col min="1793" max="1793" width="4.36666666666667" style="34" customWidth="1"/>
    <col min="1794" max="1794" width="8.09166666666667" style="34" customWidth="1"/>
    <col min="1795" max="1795" width="26.6333333333333" style="34" customWidth="1"/>
    <col min="1796" max="1796" width="16.0916666666667" style="34" customWidth="1"/>
    <col min="1797" max="1797" width="8.18333333333333" style="34" customWidth="1"/>
    <col min="1798" max="1798" width="4.09166666666667" style="34" customWidth="1"/>
    <col min="1799" max="1799" width="15.9083333333333" style="34" customWidth="1"/>
    <col min="1800" max="1800" width="15.5416666666667" style="34" customWidth="1"/>
    <col min="1801" max="1802" width="15" style="34" customWidth="1"/>
    <col min="1803" max="1803" width="7.725" style="34" customWidth="1"/>
    <col min="1804" max="1804" width="15" style="34" customWidth="1"/>
    <col min="1805" max="1805" width="8.63333333333333" style="34" customWidth="1"/>
    <col min="1806" max="1806" width="4.90833333333333" style="34" customWidth="1"/>
    <col min="1807" max="1807" width="14.9083333333333" style="34" customWidth="1"/>
    <col min="1808" max="1808" width="13.3666666666667" style="34" customWidth="1"/>
    <col min="1809" max="2048" width="10.9083333333333" style="34"/>
    <col min="2049" max="2049" width="4.36666666666667" style="34" customWidth="1"/>
    <col min="2050" max="2050" width="8.09166666666667" style="34" customWidth="1"/>
    <col min="2051" max="2051" width="26.6333333333333" style="34" customWidth="1"/>
    <col min="2052" max="2052" width="16.0916666666667" style="34" customWidth="1"/>
    <col min="2053" max="2053" width="8.18333333333333" style="34" customWidth="1"/>
    <col min="2054" max="2054" width="4.09166666666667" style="34" customWidth="1"/>
    <col min="2055" max="2055" width="15.9083333333333" style="34" customWidth="1"/>
    <col min="2056" max="2056" width="15.5416666666667" style="34" customWidth="1"/>
    <col min="2057" max="2058" width="15" style="34" customWidth="1"/>
    <col min="2059" max="2059" width="7.725" style="34" customWidth="1"/>
    <col min="2060" max="2060" width="15" style="34" customWidth="1"/>
    <col min="2061" max="2061" width="8.63333333333333" style="34" customWidth="1"/>
    <col min="2062" max="2062" width="4.90833333333333" style="34" customWidth="1"/>
    <col min="2063" max="2063" width="14.9083333333333" style="34" customWidth="1"/>
    <col min="2064" max="2064" width="13.3666666666667" style="34" customWidth="1"/>
    <col min="2065" max="2304" width="10.9083333333333" style="34"/>
    <col min="2305" max="2305" width="4.36666666666667" style="34" customWidth="1"/>
    <col min="2306" max="2306" width="8.09166666666667" style="34" customWidth="1"/>
    <col min="2307" max="2307" width="26.6333333333333" style="34" customWidth="1"/>
    <col min="2308" max="2308" width="16.0916666666667" style="34" customWidth="1"/>
    <col min="2309" max="2309" width="8.18333333333333" style="34" customWidth="1"/>
    <col min="2310" max="2310" width="4.09166666666667" style="34" customWidth="1"/>
    <col min="2311" max="2311" width="15.9083333333333" style="34" customWidth="1"/>
    <col min="2312" max="2312" width="15.5416666666667" style="34" customWidth="1"/>
    <col min="2313" max="2314" width="15" style="34" customWidth="1"/>
    <col min="2315" max="2315" width="7.725" style="34" customWidth="1"/>
    <col min="2316" max="2316" width="15" style="34" customWidth="1"/>
    <col min="2317" max="2317" width="8.63333333333333" style="34" customWidth="1"/>
    <col min="2318" max="2318" width="4.90833333333333" style="34" customWidth="1"/>
    <col min="2319" max="2319" width="14.9083333333333" style="34" customWidth="1"/>
    <col min="2320" max="2320" width="13.3666666666667" style="34" customWidth="1"/>
    <col min="2321" max="2560" width="10.9083333333333" style="34"/>
    <col min="2561" max="2561" width="4.36666666666667" style="34" customWidth="1"/>
    <col min="2562" max="2562" width="8.09166666666667" style="34" customWidth="1"/>
    <col min="2563" max="2563" width="26.6333333333333" style="34" customWidth="1"/>
    <col min="2564" max="2564" width="16.0916666666667" style="34" customWidth="1"/>
    <col min="2565" max="2565" width="8.18333333333333" style="34" customWidth="1"/>
    <col min="2566" max="2566" width="4.09166666666667" style="34" customWidth="1"/>
    <col min="2567" max="2567" width="15.9083333333333" style="34" customWidth="1"/>
    <col min="2568" max="2568" width="15.5416666666667" style="34" customWidth="1"/>
    <col min="2569" max="2570" width="15" style="34" customWidth="1"/>
    <col min="2571" max="2571" width="7.725" style="34" customWidth="1"/>
    <col min="2572" max="2572" width="15" style="34" customWidth="1"/>
    <col min="2573" max="2573" width="8.63333333333333" style="34" customWidth="1"/>
    <col min="2574" max="2574" width="4.90833333333333" style="34" customWidth="1"/>
    <col min="2575" max="2575" width="14.9083333333333" style="34" customWidth="1"/>
    <col min="2576" max="2576" width="13.3666666666667" style="34" customWidth="1"/>
    <col min="2577" max="2816" width="10.9083333333333" style="34"/>
    <col min="2817" max="2817" width="4.36666666666667" style="34" customWidth="1"/>
    <col min="2818" max="2818" width="8.09166666666667" style="34" customWidth="1"/>
    <col min="2819" max="2819" width="26.6333333333333" style="34" customWidth="1"/>
    <col min="2820" max="2820" width="16.0916666666667" style="34" customWidth="1"/>
    <col min="2821" max="2821" width="8.18333333333333" style="34" customWidth="1"/>
    <col min="2822" max="2822" width="4.09166666666667" style="34" customWidth="1"/>
    <col min="2823" max="2823" width="15.9083333333333" style="34" customWidth="1"/>
    <col min="2824" max="2824" width="15.5416666666667" style="34" customWidth="1"/>
    <col min="2825" max="2826" width="15" style="34" customWidth="1"/>
    <col min="2827" max="2827" width="7.725" style="34" customWidth="1"/>
    <col min="2828" max="2828" width="15" style="34" customWidth="1"/>
    <col min="2829" max="2829" width="8.63333333333333" style="34" customWidth="1"/>
    <col min="2830" max="2830" width="4.90833333333333" style="34" customWidth="1"/>
    <col min="2831" max="2831" width="14.9083333333333" style="34" customWidth="1"/>
    <col min="2832" max="2832" width="13.3666666666667" style="34" customWidth="1"/>
    <col min="2833" max="3072" width="10.9083333333333" style="34"/>
    <col min="3073" max="3073" width="4.36666666666667" style="34" customWidth="1"/>
    <col min="3074" max="3074" width="8.09166666666667" style="34" customWidth="1"/>
    <col min="3075" max="3075" width="26.6333333333333" style="34" customWidth="1"/>
    <col min="3076" max="3076" width="16.0916666666667" style="34" customWidth="1"/>
    <col min="3077" max="3077" width="8.18333333333333" style="34" customWidth="1"/>
    <col min="3078" max="3078" width="4.09166666666667" style="34" customWidth="1"/>
    <col min="3079" max="3079" width="15.9083333333333" style="34" customWidth="1"/>
    <col min="3080" max="3080" width="15.5416666666667" style="34" customWidth="1"/>
    <col min="3081" max="3082" width="15" style="34" customWidth="1"/>
    <col min="3083" max="3083" width="7.725" style="34" customWidth="1"/>
    <col min="3084" max="3084" width="15" style="34" customWidth="1"/>
    <col min="3085" max="3085" width="8.63333333333333" style="34" customWidth="1"/>
    <col min="3086" max="3086" width="4.90833333333333" style="34" customWidth="1"/>
    <col min="3087" max="3087" width="14.9083333333333" style="34" customWidth="1"/>
    <col min="3088" max="3088" width="13.3666666666667" style="34" customWidth="1"/>
    <col min="3089" max="3328" width="10.9083333333333" style="34"/>
    <col min="3329" max="3329" width="4.36666666666667" style="34" customWidth="1"/>
    <col min="3330" max="3330" width="8.09166666666667" style="34" customWidth="1"/>
    <col min="3331" max="3331" width="26.6333333333333" style="34" customWidth="1"/>
    <col min="3332" max="3332" width="16.0916666666667" style="34" customWidth="1"/>
    <col min="3333" max="3333" width="8.18333333333333" style="34" customWidth="1"/>
    <col min="3334" max="3334" width="4.09166666666667" style="34" customWidth="1"/>
    <col min="3335" max="3335" width="15.9083333333333" style="34" customWidth="1"/>
    <col min="3336" max="3336" width="15.5416666666667" style="34" customWidth="1"/>
    <col min="3337" max="3338" width="15" style="34" customWidth="1"/>
    <col min="3339" max="3339" width="7.725" style="34" customWidth="1"/>
    <col min="3340" max="3340" width="15" style="34" customWidth="1"/>
    <col min="3341" max="3341" width="8.63333333333333" style="34" customWidth="1"/>
    <col min="3342" max="3342" width="4.90833333333333" style="34" customWidth="1"/>
    <col min="3343" max="3343" width="14.9083333333333" style="34" customWidth="1"/>
    <col min="3344" max="3344" width="13.3666666666667" style="34" customWidth="1"/>
    <col min="3345" max="3584" width="10.9083333333333" style="34"/>
    <col min="3585" max="3585" width="4.36666666666667" style="34" customWidth="1"/>
    <col min="3586" max="3586" width="8.09166666666667" style="34" customWidth="1"/>
    <col min="3587" max="3587" width="26.6333333333333" style="34" customWidth="1"/>
    <col min="3588" max="3588" width="16.0916666666667" style="34" customWidth="1"/>
    <col min="3589" max="3589" width="8.18333333333333" style="34" customWidth="1"/>
    <col min="3590" max="3590" width="4.09166666666667" style="34" customWidth="1"/>
    <col min="3591" max="3591" width="15.9083333333333" style="34" customWidth="1"/>
    <col min="3592" max="3592" width="15.5416666666667" style="34" customWidth="1"/>
    <col min="3593" max="3594" width="15" style="34" customWidth="1"/>
    <col min="3595" max="3595" width="7.725" style="34" customWidth="1"/>
    <col min="3596" max="3596" width="15" style="34" customWidth="1"/>
    <col min="3597" max="3597" width="8.63333333333333" style="34" customWidth="1"/>
    <col min="3598" max="3598" width="4.90833333333333" style="34" customWidth="1"/>
    <col min="3599" max="3599" width="14.9083333333333" style="34" customWidth="1"/>
    <col min="3600" max="3600" width="13.3666666666667" style="34" customWidth="1"/>
    <col min="3601" max="3840" width="10.9083333333333" style="34"/>
    <col min="3841" max="3841" width="4.36666666666667" style="34" customWidth="1"/>
    <col min="3842" max="3842" width="8.09166666666667" style="34" customWidth="1"/>
    <col min="3843" max="3843" width="26.6333333333333" style="34" customWidth="1"/>
    <col min="3844" max="3844" width="16.0916666666667" style="34" customWidth="1"/>
    <col min="3845" max="3845" width="8.18333333333333" style="34" customWidth="1"/>
    <col min="3846" max="3846" width="4.09166666666667" style="34" customWidth="1"/>
    <col min="3847" max="3847" width="15.9083333333333" style="34" customWidth="1"/>
    <col min="3848" max="3848" width="15.5416666666667" style="34" customWidth="1"/>
    <col min="3849" max="3850" width="15" style="34" customWidth="1"/>
    <col min="3851" max="3851" width="7.725" style="34" customWidth="1"/>
    <col min="3852" max="3852" width="15" style="34" customWidth="1"/>
    <col min="3853" max="3853" width="8.63333333333333" style="34" customWidth="1"/>
    <col min="3854" max="3854" width="4.90833333333333" style="34" customWidth="1"/>
    <col min="3855" max="3855" width="14.9083333333333" style="34" customWidth="1"/>
    <col min="3856" max="3856" width="13.3666666666667" style="34" customWidth="1"/>
    <col min="3857" max="4096" width="10.9083333333333" style="34"/>
    <col min="4097" max="4097" width="4.36666666666667" style="34" customWidth="1"/>
    <col min="4098" max="4098" width="8.09166666666667" style="34" customWidth="1"/>
    <col min="4099" max="4099" width="26.6333333333333" style="34" customWidth="1"/>
    <col min="4100" max="4100" width="16.0916666666667" style="34" customWidth="1"/>
    <col min="4101" max="4101" width="8.18333333333333" style="34" customWidth="1"/>
    <col min="4102" max="4102" width="4.09166666666667" style="34" customWidth="1"/>
    <col min="4103" max="4103" width="15.9083333333333" style="34" customWidth="1"/>
    <col min="4104" max="4104" width="15.5416666666667" style="34" customWidth="1"/>
    <col min="4105" max="4106" width="15" style="34" customWidth="1"/>
    <col min="4107" max="4107" width="7.725" style="34" customWidth="1"/>
    <col min="4108" max="4108" width="15" style="34" customWidth="1"/>
    <col min="4109" max="4109" width="8.63333333333333" style="34" customWidth="1"/>
    <col min="4110" max="4110" width="4.90833333333333" style="34" customWidth="1"/>
    <col min="4111" max="4111" width="14.9083333333333" style="34" customWidth="1"/>
    <col min="4112" max="4112" width="13.3666666666667" style="34" customWidth="1"/>
    <col min="4113" max="4352" width="10.9083333333333" style="34"/>
    <col min="4353" max="4353" width="4.36666666666667" style="34" customWidth="1"/>
    <col min="4354" max="4354" width="8.09166666666667" style="34" customWidth="1"/>
    <col min="4355" max="4355" width="26.6333333333333" style="34" customWidth="1"/>
    <col min="4356" max="4356" width="16.0916666666667" style="34" customWidth="1"/>
    <col min="4357" max="4357" width="8.18333333333333" style="34" customWidth="1"/>
    <col min="4358" max="4358" width="4.09166666666667" style="34" customWidth="1"/>
    <col min="4359" max="4359" width="15.9083333333333" style="34" customWidth="1"/>
    <col min="4360" max="4360" width="15.5416666666667" style="34" customWidth="1"/>
    <col min="4361" max="4362" width="15" style="34" customWidth="1"/>
    <col min="4363" max="4363" width="7.725" style="34" customWidth="1"/>
    <col min="4364" max="4364" width="15" style="34" customWidth="1"/>
    <col min="4365" max="4365" width="8.63333333333333" style="34" customWidth="1"/>
    <col min="4366" max="4366" width="4.90833333333333" style="34" customWidth="1"/>
    <col min="4367" max="4367" width="14.9083333333333" style="34" customWidth="1"/>
    <col min="4368" max="4368" width="13.3666666666667" style="34" customWidth="1"/>
    <col min="4369" max="4608" width="10.9083333333333" style="34"/>
    <col min="4609" max="4609" width="4.36666666666667" style="34" customWidth="1"/>
    <col min="4610" max="4610" width="8.09166666666667" style="34" customWidth="1"/>
    <col min="4611" max="4611" width="26.6333333333333" style="34" customWidth="1"/>
    <col min="4612" max="4612" width="16.0916666666667" style="34" customWidth="1"/>
    <col min="4613" max="4613" width="8.18333333333333" style="34" customWidth="1"/>
    <col min="4614" max="4614" width="4.09166666666667" style="34" customWidth="1"/>
    <col min="4615" max="4615" width="15.9083333333333" style="34" customWidth="1"/>
    <col min="4616" max="4616" width="15.5416666666667" style="34" customWidth="1"/>
    <col min="4617" max="4618" width="15" style="34" customWidth="1"/>
    <col min="4619" max="4619" width="7.725" style="34" customWidth="1"/>
    <col min="4620" max="4620" width="15" style="34" customWidth="1"/>
    <col min="4621" max="4621" width="8.63333333333333" style="34" customWidth="1"/>
    <col min="4622" max="4622" width="4.90833333333333" style="34" customWidth="1"/>
    <col min="4623" max="4623" width="14.9083333333333" style="34" customWidth="1"/>
    <col min="4624" max="4624" width="13.3666666666667" style="34" customWidth="1"/>
    <col min="4625" max="4864" width="10.9083333333333" style="34"/>
    <col min="4865" max="4865" width="4.36666666666667" style="34" customWidth="1"/>
    <col min="4866" max="4866" width="8.09166666666667" style="34" customWidth="1"/>
    <col min="4867" max="4867" width="26.6333333333333" style="34" customWidth="1"/>
    <col min="4868" max="4868" width="16.0916666666667" style="34" customWidth="1"/>
    <col min="4869" max="4869" width="8.18333333333333" style="34" customWidth="1"/>
    <col min="4870" max="4870" width="4.09166666666667" style="34" customWidth="1"/>
    <col min="4871" max="4871" width="15.9083333333333" style="34" customWidth="1"/>
    <col min="4872" max="4872" width="15.5416666666667" style="34" customWidth="1"/>
    <col min="4873" max="4874" width="15" style="34" customWidth="1"/>
    <col min="4875" max="4875" width="7.725" style="34" customWidth="1"/>
    <col min="4876" max="4876" width="15" style="34" customWidth="1"/>
    <col min="4877" max="4877" width="8.63333333333333" style="34" customWidth="1"/>
    <col min="4878" max="4878" width="4.90833333333333" style="34" customWidth="1"/>
    <col min="4879" max="4879" width="14.9083333333333" style="34" customWidth="1"/>
    <col min="4880" max="4880" width="13.3666666666667" style="34" customWidth="1"/>
    <col min="4881" max="5120" width="10.9083333333333" style="34"/>
    <col min="5121" max="5121" width="4.36666666666667" style="34" customWidth="1"/>
    <col min="5122" max="5122" width="8.09166666666667" style="34" customWidth="1"/>
    <col min="5123" max="5123" width="26.6333333333333" style="34" customWidth="1"/>
    <col min="5124" max="5124" width="16.0916666666667" style="34" customWidth="1"/>
    <col min="5125" max="5125" width="8.18333333333333" style="34" customWidth="1"/>
    <col min="5126" max="5126" width="4.09166666666667" style="34" customWidth="1"/>
    <col min="5127" max="5127" width="15.9083333333333" style="34" customWidth="1"/>
    <col min="5128" max="5128" width="15.5416666666667" style="34" customWidth="1"/>
    <col min="5129" max="5130" width="15" style="34" customWidth="1"/>
    <col min="5131" max="5131" width="7.725" style="34" customWidth="1"/>
    <col min="5132" max="5132" width="15" style="34" customWidth="1"/>
    <col min="5133" max="5133" width="8.63333333333333" style="34" customWidth="1"/>
    <col min="5134" max="5134" width="4.90833333333333" style="34" customWidth="1"/>
    <col min="5135" max="5135" width="14.9083333333333" style="34" customWidth="1"/>
    <col min="5136" max="5136" width="13.3666666666667" style="34" customWidth="1"/>
    <col min="5137" max="5376" width="10.9083333333333" style="34"/>
    <col min="5377" max="5377" width="4.36666666666667" style="34" customWidth="1"/>
    <col min="5378" max="5378" width="8.09166666666667" style="34" customWidth="1"/>
    <col min="5379" max="5379" width="26.6333333333333" style="34" customWidth="1"/>
    <col min="5380" max="5380" width="16.0916666666667" style="34" customWidth="1"/>
    <col min="5381" max="5381" width="8.18333333333333" style="34" customWidth="1"/>
    <col min="5382" max="5382" width="4.09166666666667" style="34" customWidth="1"/>
    <col min="5383" max="5383" width="15.9083333333333" style="34" customWidth="1"/>
    <col min="5384" max="5384" width="15.5416666666667" style="34" customWidth="1"/>
    <col min="5385" max="5386" width="15" style="34" customWidth="1"/>
    <col min="5387" max="5387" width="7.725" style="34" customWidth="1"/>
    <col min="5388" max="5388" width="15" style="34" customWidth="1"/>
    <col min="5389" max="5389" width="8.63333333333333" style="34" customWidth="1"/>
    <col min="5390" max="5390" width="4.90833333333333" style="34" customWidth="1"/>
    <col min="5391" max="5391" width="14.9083333333333" style="34" customWidth="1"/>
    <col min="5392" max="5392" width="13.3666666666667" style="34" customWidth="1"/>
    <col min="5393" max="5632" width="10.9083333333333" style="34"/>
    <col min="5633" max="5633" width="4.36666666666667" style="34" customWidth="1"/>
    <col min="5634" max="5634" width="8.09166666666667" style="34" customWidth="1"/>
    <col min="5635" max="5635" width="26.6333333333333" style="34" customWidth="1"/>
    <col min="5636" max="5636" width="16.0916666666667" style="34" customWidth="1"/>
    <col min="5637" max="5637" width="8.18333333333333" style="34" customWidth="1"/>
    <col min="5638" max="5638" width="4.09166666666667" style="34" customWidth="1"/>
    <col min="5639" max="5639" width="15.9083333333333" style="34" customWidth="1"/>
    <col min="5640" max="5640" width="15.5416666666667" style="34" customWidth="1"/>
    <col min="5641" max="5642" width="15" style="34" customWidth="1"/>
    <col min="5643" max="5643" width="7.725" style="34" customWidth="1"/>
    <col min="5644" max="5644" width="15" style="34" customWidth="1"/>
    <col min="5645" max="5645" width="8.63333333333333" style="34" customWidth="1"/>
    <col min="5646" max="5646" width="4.90833333333333" style="34" customWidth="1"/>
    <col min="5647" max="5647" width="14.9083333333333" style="34" customWidth="1"/>
    <col min="5648" max="5648" width="13.3666666666667" style="34" customWidth="1"/>
    <col min="5649" max="5888" width="10.9083333333333" style="34"/>
    <col min="5889" max="5889" width="4.36666666666667" style="34" customWidth="1"/>
    <col min="5890" max="5890" width="8.09166666666667" style="34" customWidth="1"/>
    <col min="5891" max="5891" width="26.6333333333333" style="34" customWidth="1"/>
    <col min="5892" max="5892" width="16.0916666666667" style="34" customWidth="1"/>
    <col min="5893" max="5893" width="8.18333333333333" style="34" customWidth="1"/>
    <col min="5894" max="5894" width="4.09166666666667" style="34" customWidth="1"/>
    <col min="5895" max="5895" width="15.9083333333333" style="34" customWidth="1"/>
    <col min="5896" max="5896" width="15.5416666666667" style="34" customWidth="1"/>
    <col min="5897" max="5898" width="15" style="34" customWidth="1"/>
    <col min="5899" max="5899" width="7.725" style="34" customWidth="1"/>
    <col min="5900" max="5900" width="15" style="34" customWidth="1"/>
    <col min="5901" max="5901" width="8.63333333333333" style="34" customWidth="1"/>
    <col min="5902" max="5902" width="4.90833333333333" style="34" customWidth="1"/>
    <col min="5903" max="5903" width="14.9083333333333" style="34" customWidth="1"/>
    <col min="5904" max="5904" width="13.3666666666667" style="34" customWidth="1"/>
    <col min="5905" max="6144" width="10.9083333333333" style="34"/>
    <col min="6145" max="6145" width="4.36666666666667" style="34" customWidth="1"/>
    <col min="6146" max="6146" width="8.09166666666667" style="34" customWidth="1"/>
    <col min="6147" max="6147" width="26.6333333333333" style="34" customWidth="1"/>
    <col min="6148" max="6148" width="16.0916666666667" style="34" customWidth="1"/>
    <col min="6149" max="6149" width="8.18333333333333" style="34" customWidth="1"/>
    <col min="6150" max="6150" width="4.09166666666667" style="34" customWidth="1"/>
    <col min="6151" max="6151" width="15.9083333333333" style="34" customWidth="1"/>
    <col min="6152" max="6152" width="15.5416666666667" style="34" customWidth="1"/>
    <col min="6153" max="6154" width="15" style="34" customWidth="1"/>
    <col min="6155" max="6155" width="7.725" style="34" customWidth="1"/>
    <col min="6156" max="6156" width="15" style="34" customWidth="1"/>
    <col min="6157" max="6157" width="8.63333333333333" style="34" customWidth="1"/>
    <col min="6158" max="6158" width="4.90833333333333" style="34" customWidth="1"/>
    <col min="6159" max="6159" width="14.9083333333333" style="34" customWidth="1"/>
    <col min="6160" max="6160" width="13.3666666666667" style="34" customWidth="1"/>
    <col min="6161" max="6400" width="10.9083333333333" style="34"/>
    <col min="6401" max="6401" width="4.36666666666667" style="34" customWidth="1"/>
    <col min="6402" max="6402" width="8.09166666666667" style="34" customWidth="1"/>
    <col min="6403" max="6403" width="26.6333333333333" style="34" customWidth="1"/>
    <col min="6404" max="6404" width="16.0916666666667" style="34" customWidth="1"/>
    <col min="6405" max="6405" width="8.18333333333333" style="34" customWidth="1"/>
    <col min="6406" max="6406" width="4.09166666666667" style="34" customWidth="1"/>
    <col min="6407" max="6407" width="15.9083333333333" style="34" customWidth="1"/>
    <col min="6408" max="6408" width="15.5416666666667" style="34" customWidth="1"/>
    <col min="6409" max="6410" width="15" style="34" customWidth="1"/>
    <col min="6411" max="6411" width="7.725" style="34" customWidth="1"/>
    <col min="6412" max="6412" width="15" style="34" customWidth="1"/>
    <col min="6413" max="6413" width="8.63333333333333" style="34" customWidth="1"/>
    <col min="6414" max="6414" width="4.90833333333333" style="34" customWidth="1"/>
    <col min="6415" max="6415" width="14.9083333333333" style="34" customWidth="1"/>
    <col min="6416" max="6416" width="13.3666666666667" style="34" customWidth="1"/>
    <col min="6417" max="6656" width="10.9083333333333" style="34"/>
    <col min="6657" max="6657" width="4.36666666666667" style="34" customWidth="1"/>
    <col min="6658" max="6658" width="8.09166666666667" style="34" customWidth="1"/>
    <col min="6659" max="6659" width="26.6333333333333" style="34" customWidth="1"/>
    <col min="6660" max="6660" width="16.0916666666667" style="34" customWidth="1"/>
    <col min="6661" max="6661" width="8.18333333333333" style="34" customWidth="1"/>
    <col min="6662" max="6662" width="4.09166666666667" style="34" customWidth="1"/>
    <col min="6663" max="6663" width="15.9083333333333" style="34" customWidth="1"/>
    <col min="6664" max="6664" width="15.5416666666667" style="34" customWidth="1"/>
    <col min="6665" max="6666" width="15" style="34" customWidth="1"/>
    <col min="6667" max="6667" width="7.725" style="34" customWidth="1"/>
    <col min="6668" max="6668" width="15" style="34" customWidth="1"/>
    <col min="6669" max="6669" width="8.63333333333333" style="34" customWidth="1"/>
    <col min="6670" max="6670" width="4.90833333333333" style="34" customWidth="1"/>
    <col min="6671" max="6671" width="14.9083333333333" style="34" customWidth="1"/>
    <col min="6672" max="6672" width="13.3666666666667" style="34" customWidth="1"/>
    <col min="6673" max="6912" width="10.9083333333333" style="34"/>
    <col min="6913" max="6913" width="4.36666666666667" style="34" customWidth="1"/>
    <col min="6914" max="6914" width="8.09166666666667" style="34" customWidth="1"/>
    <col min="6915" max="6915" width="26.6333333333333" style="34" customWidth="1"/>
    <col min="6916" max="6916" width="16.0916666666667" style="34" customWidth="1"/>
    <col min="6917" max="6917" width="8.18333333333333" style="34" customWidth="1"/>
    <col min="6918" max="6918" width="4.09166666666667" style="34" customWidth="1"/>
    <col min="6919" max="6919" width="15.9083333333333" style="34" customWidth="1"/>
    <col min="6920" max="6920" width="15.5416666666667" style="34" customWidth="1"/>
    <col min="6921" max="6922" width="15" style="34" customWidth="1"/>
    <col min="6923" max="6923" width="7.725" style="34" customWidth="1"/>
    <col min="6924" max="6924" width="15" style="34" customWidth="1"/>
    <col min="6925" max="6925" width="8.63333333333333" style="34" customWidth="1"/>
    <col min="6926" max="6926" width="4.90833333333333" style="34" customWidth="1"/>
    <col min="6927" max="6927" width="14.9083333333333" style="34" customWidth="1"/>
    <col min="6928" max="6928" width="13.3666666666667" style="34" customWidth="1"/>
    <col min="6929" max="7168" width="10.9083333333333" style="34"/>
    <col min="7169" max="7169" width="4.36666666666667" style="34" customWidth="1"/>
    <col min="7170" max="7170" width="8.09166666666667" style="34" customWidth="1"/>
    <col min="7171" max="7171" width="26.6333333333333" style="34" customWidth="1"/>
    <col min="7172" max="7172" width="16.0916666666667" style="34" customWidth="1"/>
    <col min="7173" max="7173" width="8.18333333333333" style="34" customWidth="1"/>
    <col min="7174" max="7174" width="4.09166666666667" style="34" customWidth="1"/>
    <col min="7175" max="7175" width="15.9083333333333" style="34" customWidth="1"/>
    <col min="7176" max="7176" width="15.5416666666667" style="34" customWidth="1"/>
    <col min="7177" max="7178" width="15" style="34" customWidth="1"/>
    <col min="7179" max="7179" width="7.725" style="34" customWidth="1"/>
    <col min="7180" max="7180" width="15" style="34" customWidth="1"/>
    <col min="7181" max="7181" width="8.63333333333333" style="34" customWidth="1"/>
    <col min="7182" max="7182" width="4.90833333333333" style="34" customWidth="1"/>
    <col min="7183" max="7183" width="14.9083333333333" style="34" customWidth="1"/>
    <col min="7184" max="7184" width="13.3666666666667" style="34" customWidth="1"/>
    <col min="7185" max="7424" width="10.9083333333333" style="34"/>
    <col min="7425" max="7425" width="4.36666666666667" style="34" customWidth="1"/>
    <col min="7426" max="7426" width="8.09166666666667" style="34" customWidth="1"/>
    <col min="7427" max="7427" width="26.6333333333333" style="34" customWidth="1"/>
    <col min="7428" max="7428" width="16.0916666666667" style="34" customWidth="1"/>
    <col min="7429" max="7429" width="8.18333333333333" style="34" customWidth="1"/>
    <col min="7430" max="7430" width="4.09166666666667" style="34" customWidth="1"/>
    <col min="7431" max="7431" width="15.9083333333333" style="34" customWidth="1"/>
    <col min="7432" max="7432" width="15.5416666666667" style="34" customWidth="1"/>
    <col min="7433" max="7434" width="15" style="34" customWidth="1"/>
    <col min="7435" max="7435" width="7.725" style="34" customWidth="1"/>
    <col min="7436" max="7436" width="15" style="34" customWidth="1"/>
    <col min="7437" max="7437" width="8.63333333333333" style="34" customWidth="1"/>
    <col min="7438" max="7438" width="4.90833333333333" style="34" customWidth="1"/>
    <col min="7439" max="7439" width="14.9083333333333" style="34" customWidth="1"/>
    <col min="7440" max="7440" width="13.3666666666667" style="34" customWidth="1"/>
    <col min="7441" max="7680" width="10.9083333333333" style="34"/>
    <col min="7681" max="7681" width="4.36666666666667" style="34" customWidth="1"/>
    <col min="7682" max="7682" width="8.09166666666667" style="34" customWidth="1"/>
    <col min="7683" max="7683" width="26.6333333333333" style="34" customWidth="1"/>
    <col min="7684" max="7684" width="16.0916666666667" style="34" customWidth="1"/>
    <col min="7685" max="7685" width="8.18333333333333" style="34" customWidth="1"/>
    <col min="7686" max="7686" width="4.09166666666667" style="34" customWidth="1"/>
    <col min="7687" max="7687" width="15.9083333333333" style="34" customWidth="1"/>
    <col min="7688" max="7688" width="15.5416666666667" style="34" customWidth="1"/>
    <col min="7689" max="7690" width="15" style="34" customWidth="1"/>
    <col min="7691" max="7691" width="7.725" style="34" customWidth="1"/>
    <col min="7692" max="7692" width="15" style="34" customWidth="1"/>
    <col min="7693" max="7693" width="8.63333333333333" style="34" customWidth="1"/>
    <col min="7694" max="7694" width="4.90833333333333" style="34" customWidth="1"/>
    <col min="7695" max="7695" width="14.9083333333333" style="34" customWidth="1"/>
    <col min="7696" max="7696" width="13.3666666666667" style="34" customWidth="1"/>
    <col min="7697" max="7936" width="10.9083333333333" style="34"/>
    <col min="7937" max="7937" width="4.36666666666667" style="34" customWidth="1"/>
    <col min="7938" max="7938" width="8.09166666666667" style="34" customWidth="1"/>
    <col min="7939" max="7939" width="26.6333333333333" style="34" customWidth="1"/>
    <col min="7940" max="7940" width="16.0916666666667" style="34" customWidth="1"/>
    <col min="7941" max="7941" width="8.18333333333333" style="34" customWidth="1"/>
    <col min="7942" max="7942" width="4.09166666666667" style="34" customWidth="1"/>
    <col min="7943" max="7943" width="15.9083333333333" style="34" customWidth="1"/>
    <col min="7944" max="7944" width="15.5416666666667" style="34" customWidth="1"/>
    <col min="7945" max="7946" width="15" style="34" customWidth="1"/>
    <col min="7947" max="7947" width="7.725" style="34" customWidth="1"/>
    <col min="7948" max="7948" width="15" style="34" customWidth="1"/>
    <col min="7949" max="7949" width="8.63333333333333" style="34" customWidth="1"/>
    <col min="7950" max="7950" width="4.90833333333333" style="34" customWidth="1"/>
    <col min="7951" max="7951" width="14.9083333333333" style="34" customWidth="1"/>
    <col min="7952" max="7952" width="13.3666666666667" style="34" customWidth="1"/>
    <col min="7953" max="8192" width="10.9083333333333" style="34"/>
    <col min="8193" max="8193" width="4.36666666666667" style="34" customWidth="1"/>
    <col min="8194" max="8194" width="8.09166666666667" style="34" customWidth="1"/>
    <col min="8195" max="8195" width="26.6333333333333" style="34" customWidth="1"/>
    <col min="8196" max="8196" width="16.0916666666667" style="34" customWidth="1"/>
    <col min="8197" max="8197" width="8.18333333333333" style="34" customWidth="1"/>
    <col min="8198" max="8198" width="4.09166666666667" style="34" customWidth="1"/>
    <col min="8199" max="8199" width="15.9083333333333" style="34" customWidth="1"/>
    <col min="8200" max="8200" width="15.5416666666667" style="34" customWidth="1"/>
    <col min="8201" max="8202" width="15" style="34" customWidth="1"/>
    <col min="8203" max="8203" width="7.725" style="34" customWidth="1"/>
    <col min="8204" max="8204" width="15" style="34" customWidth="1"/>
    <col min="8205" max="8205" width="8.63333333333333" style="34" customWidth="1"/>
    <col min="8206" max="8206" width="4.90833333333333" style="34" customWidth="1"/>
    <col min="8207" max="8207" width="14.9083333333333" style="34" customWidth="1"/>
    <col min="8208" max="8208" width="13.3666666666667" style="34" customWidth="1"/>
    <col min="8209" max="8448" width="10.9083333333333" style="34"/>
    <col min="8449" max="8449" width="4.36666666666667" style="34" customWidth="1"/>
    <col min="8450" max="8450" width="8.09166666666667" style="34" customWidth="1"/>
    <col min="8451" max="8451" width="26.6333333333333" style="34" customWidth="1"/>
    <col min="8452" max="8452" width="16.0916666666667" style="34" customWidth="1"/>
    <col min="8453" max="8453" width="8.18333333333333" style="34" customWidth="1"/>
    <col min="8454" max="8454" width="4.09166666666667" style="34" customWidth="1"/>
    <col min="8455" max="8455" width="15.9083333333333" style="34" customWidth="1"/>
    <col min="8456" max="8456" width="15.5416666666667" style="34" customWidth="1"/>
    <col min="8457" max="8458" width="15" style="34" customWidth="1"/>
    <col min="8459" max="8459" width="7.725" style="34" customWidth="1"/>
    <col min="8460" max="8460" width="15" style="34" customWidth="1"/>
    <col min="8461" max="8461" width="8.63333333333333" style="34" customWidth="1"/>
    <col min="8462" max="8462" width="4.90833333333333" style="34" customWidth="1"/>
    <col min="8463" max="8463" width="14.9083333333333" style="34" customWidth="1"/>
    <col min="8464" max="8464" width="13.3666666666667" style="34" customWidth="1"/>
    <col min="8465" max="8704" width="10.9083333333333" style="34"/>
    <col min="8705" max="8705" width="4.36666666666667" style="34" customWidth="1"/>
    <col min="8706" max="8706" width="8.09166666666667" style="34" customWidth="1"/>
    <col min="8707" max="8707" width="26.6333333333333" style="34" customWidth="1"/>
    <col min="8708" max="8708" width="16.0916666666667" style="34" customWidth="1"/>
    <col min="8709" max="8709" width="8.18333333333333" style="34" customWidth="1"/>
    <col min="8710" max="8710" width="4.09166666666667" style="34" customWidth="1"/>
    <col min="8711" max="8711" width="15.9083333333333" style="34" customWidth="1"/>
    <col min="8712" max="8712" width="15.5416666666667" style="34" customWidth="1"/>
    <col min="8713" max="8714" width="15" style="34" customWidth="1"/>
    <col min="8715" max="8715" width="7.725" style="34" customWidth="1"/>
    <col min="8716" max="8716" width="15" style="34" customWidth="1"/>
    <col min="8717" max="8717" width="8.63333333333333" style="34" customWidth="1"/>
    <col min="8718" max="8718" width="4.90833333333333" style="34" customWidth="1"/>
    <col min="8719" max="8719" width="14.9083333333333" style="34" customWidth="1"/>
    <col min="8720" max="8720" width="13.3666666666667" style="34" customWidth="1"/>
    <col min="8721" max="8960" width="10.9083333333333" style="34"/>
    <col min="8961" max="8961" width="4.36666666666667" style="34" customWidth="1"/>
    <col min="8962" max="8962" width="8.09166666666667" style="34" customWidth="1"/>
    <col min="8963" max="8963" width="26.6333333333333" style="34" customWidth="1"/>
    <col min="8964" max="8964" width="16.0916666666667" style="34" customWidth="1"/>
    <col min="8965" max="8965" width="8.18333333333333" style="34" customWidth="1"/>
    <col min="8966" max="8966" width="4.09166666666667" style="34" customWidth="1"/>
    <col min="8967" max="8967" width="15.9083333333333" style="34" customWidth="1"/>
    <col min="8968" max="8968" width="15.5416666666667" style="34" customWidth="1"/>
    <col min="8969" max="8970" width="15" style="34" customWidth="1"/>
    <col min="8971" max="8971" width="7.725" style="34" customWidth="1"/>
    <col min="8972" max="8972" width="15" style="34" customWidth="1"/>
    <col min="8973" max="8973" width="8.63333333333333" style="34" customWidth="1"/>
    <col min="8974" max="8974" width="4.90833333333333" style="34" customWidth="1"/>
    <col min="8975" max="8975" width="14.9083333333333" style="34" customWidth="1"/>
    <col min="8976" max="8976" width="13.3666666666667" style="34" customWidth="1"/>
    <col min="8977" max="9216" width="10.9083333333333" style="34"/>
    <col min="9217" max="9217" width="4.36666666666667" style="34" customWidth="1"/>
    <col min="9218" max="9218" width="8.09166666666667" style="34" customWidth="1"/>
    <col min="9219" max="9219" width="26.6333333333333" style="34" customWidth="1"/>
    <col min="9220" max="9220" width="16.0916666666667" style="34" customWidth="1"/>
    <col min="9221" max="9221" width="8.18333333333333" style="34" customWidth="1"/>
    <col min="9222" max="9222" width="4.09166666666667" style="34" customWidth="1"/>
    <col min="9223" max="9223" width="15.9083333333333" style="34" customWidth="1"/>
    <col min="9224" max="9224" width="15.5416666666667" style="34" customWidth="1"/>
    <col min="9225" max="9226" width="15" style="34" customWidth="1"/>
    <col min="9227" max="9227" width="7.725" style="34" customWidth="1"/>
    <col min="9228" max="9228" width="15" style="34" customWidth="1"/>
    <col min="9229" max="9229" width="8.63333333333333" style="34" customWidth="1"/>
    <col min="9230" max="9230" width="4.90833333333333" style="34" customWidth="1"/>
    <col min="9231" max="9231" width="14.9083333333333" style="34" customWidth="1"/>
    <col min="9232" max="9232" width="13.3666666666667" style="34" customWidth="1"/>
    <col min="9233" max="9472" width="10.9083333333333" style="34"/>
    <col min="9473" max="9473" width="4.36666666666667" style="34" customWidth="1"/>
    <col min="9474" max="9474" width="8.09166666666667" style="34" customWidth="1"/>
    <col min="9475" max="9475" width="26.6333333333333" style="34" customWidth="1"/>
    <col min="9476" max="9476" width="16.0916666666667" style="34" customWidth="1"/>
    <col min="9477" max="9477" width="8.18333333333333" style="34" customWidth="1"/>
    <col min="9478" max="9478" width="4.09166666666667" style="34" customWidth="1"/>
    <col min="9479" max="9479" width="15.9083333333333" style="34" customWidth="1"/>
    <col min="9480" max="9480" width="15.5416666666667" style="34" customWidth="1"/>
    <col min="9481" max="9482" width="15" style="34" customWidth="1"/>
    <col min="9483" max="9483" width="7.725" style="34" customWidth="1"/>
    <col min="9484" max="9484" width="15" style="34" customWidth="1"/>
    <col min="9485" max="9485" width="8.63333333333333" style="34" customWidth="1"/>
    <col min="9486" max="9486" width="4.90833333333333" style="34" customWidth="1"/>
    <col min="9487" max="9487" width="14.9083333333333" style="34" customWidth="1"/>
    <col min="9488" max="9488" width="13.3666666666667" style="34" customWidth="1"/>
    <col min="9489" max="9728" width="10.9083333333333" style="34"/>
    <col min="9729" max="9729" width="4.36666666666667" style="34" customWidth="1"/>
    <col min="9730" max="9730" width="8.09166666666667" style="34" customWidth="1"/>
    <col min="9731" max="9731" width="26.6333333333333" style="34" customWidth="1"/>
    <col min="9732" max="9732" width="16.0916666666667" style="34" customWidth="1"/>
    <col min="9733" max="9733" width="8.18333333333333" style="34" customWidth="1"/>
    <col min="9734" max="9734" width="4.09166666666667" style="34" customWidth="1"/>
    <col min="9735" max="9735" width="15.9083333333333" style="34" customWidth="1"/>
    <col min="9736" max="9736" width="15.5416666666667" style="34" customWidth="1"/>
    <col min="9737" max="9738" width="15" style="34" customWidth="1"/>
    <col min="9739" max="9739" width="7.725" style="34" customWidth="1"/>
    <col min="9740" max="9740" width="15" style="34" customWidth="1"/>
    <col min="9741" max="9741" width="8.63333333333333" style="34" customWidth="1"/>
    <col min="9742" max="9742" width="4.90833333333333" style="34" customWidth="1"/>
    <col min="9743" max="9743" width="14.9083333333333" style="34" customWidth="1"/>
    <col min="9744" max="9744" width="13.3666666666667" style="34" customWidth="1"/>
    <col min="9745" max="9984" width="10.9083333333333" style="34"/>
    <col min="9985" max="9985" width="4.36666666666667" style="34" customWidth="1"/>
    <col min="9986" max="9986" width="8.09166666666667" style="34" customWidth="1"/>
    <col min="9987" max="9987" width="26.6333333333333" style="34" customWidth="1"/>
    <col min="9988" max="9988" width="16.0916666666667" style="34" customWidth="1"/>
    <col min="9989" max="9989" width="8.18333333333333" style="34" customWidth="1"/>
    <col min="9990" max="9990" width="4.09166666666667" style="34" customWidth="1"/>
    <col min="9991" max="9991" width="15.9083333333333" style="34" customWidth="1"/>
    <col min="9992" max="9992" width="15.5416666666667" style="34" customWidth="1"/>
    <col min="9993" max="9994" width="15" style="34" customWidth="1"/>
    <col min="9995" max="9995" width="7.725" style="34" customWidth="1"/>
    <col min="9996" max="9996" width="15" style="34" customWidth="1"/>
    <col min="9997" max="9997" width="8.63333333333333" style="34" customWidth="1"/>
    <col min="9998" max="9998" width="4.90833333333333" style="34" customWidth="1"/>
    <col min="9999" max="9999" width="14.9083333333333" style="34" customWidth="1"/>
    <col min="10000" max="10000" width="13.3666666666667" style="34" customWidth="1"/>
    <col min="10001" max="10240" width="10.9083333333333" style="34"/>
    <col min="10241" max="10241" width="4.36666666666667" style="34" customWidth="1"/>
    <col min="10242" max="10242" width="8.09166666666667" style="34" customWidth="1"/>
    <col min="10243" max="10243" width="26.6333333333333" style="34" customWidth="1"/>
    <col min="10244" max="10244" width="16.0916666666667" style="34" customWidth="1"/>
    <col min="10245" max="10245" width="8.18333333333333" style="34" customWidth="1"/>
    <col min="10246" max="10246" width="4.09166666666667" style="34" customWidth="1"/>
    <col min="10247" max="10247" width="15.9083333333333" style="34" customWidth="1"/>
    <col min="10248" max="10248" width="15.5416666666667" style="34" customWidth="1"/>
    <col min="10249" max="10250" width="15" style="34" customWidth="1"/>
    <col min="10251" max="10251" width="7.725" style="34" customWidth="1"/>
    <col min="10252" max="10252" width="15" style="34" customWidth="1"/>
    <col min="10253" max="10253" width="8.63333333333333" style="34" customWidth="1"/>
    <col min="10254" max="10254" width="4.90833333333333" style="34" customWidth="1"/>
    <col min="10255" max="10255" width="14.9083333333333" style="34" customWidth="1"/>
    <col min="10256" max="10256" width="13.3666666666667" style="34" customWidth="1"/>
    <col min="10257" max="10496" width="10.9083333333333" style="34"/>
    <col min="10497" max="10497" width="4.36666666666667" style="34" customWidth="1"/>
    <col min="10498" max="10498" width="8.09166666666667" style="34" customWidth="1"/>
    <col min="10499" max="10499" width="26.6333333333333" style="34" customWidth="1"/>
    <col min="10500" max="10500" width="16.0916666666667" style="34" customWidth="1"/>
    <col min="10501" max="10501" width="8.18333333333333" style="34" customWidth="1"/>
    <col min="10502" max="10502" width="4.09166666666667" style="34" customWidth="1"/>
    <col min="10503" max="10503" width="15.9083333333333" style="34" customWidth="1"/>
    <col min="10504" max="10504" width="15.5416666666667" style="34" customWidth="1"/>
    <col min="10505" max="10506" width="15" style="34" customWidth="1"/>
    <col min="10507" max="10507" width="7.725" style="34" customWidth="1"/>
    <col min="10508" max="10508" width="15" style="34" customWidth="1"/>
    <col min="10509" max="10509" width="8.63333333333333" style="34" customWidth="1"/>
    <col min="10510" max="10510" width="4.90833333333333" style="34" customWidth="1"/>
    <col min="10511" max="10511" width="14.9083333333333" style="34" customWidth="1"/>
    <col min="10512" max="10512" width="13.3666666666667" style="34" customWidth="1"/>
    <col min="10513" max="10752" width="10.9083333333333" style="34"/>
    <col min="10753" max="10753" width="4.36666666666667" style="34" customWidth="1"/>
    <col min="10754" max="10754" width="8.09166666666667" style="34" customWidth="1"/>
    <col min="10755" max="10755" width="26.6333333333333" style="34" customWidth="1"/>
    <col min="10756" max="10756" width="16.0916666666667" style="34" customWidth="1"/>
    <col min="10757" max="10757" width="8.18333333333333" style="34" customWidth="1"/>
    <col min="10758" max="10758" width="4.09166666666667" style="34" customWidth="1"/>
    <col min="10759" max="10759" width="15.9083333333333" style="34" customWidth="1"/>
    <col min="10760" max="10760" width="15.5416666666667" style="34" customWidth="1"/>
    <col min="10761" max="10762" width="15" style="34" customWidth="1"/>
    <col min="10763" max="10763" width="7.725" style="34" customWidth="1"/>
    <col min="10764" max="10764" width="15" style="34" customWidth="1"/>
    <col min="10765" max="10765" width="8.63333333333333" style="34" customWidth="1"/>
    <col min="10766" max="10766" width="4.90833333333333" style="34" customWidth="1"/>
    <col min="10767" max="10767" width="14.9083333333333" style="34" customWidth="1"/>
    <col min="10768" max="10768" width="13.3666666666667" style="34" customWidth="1"/>
    <col min="10769" max="11008" width="10.9083333333333" style="34"/>
    <col min="11009" max="11009" width="4.36666666666667" style="34" customWidth="1"/>
    <col min="11010" max="11010" width="8.09166666666667" style="34" customWidth="1"/>
    <col min="11011" max="11011" width="26.6333333333333" style="34" customWidth="1"/>
    <col min="11012" max="11012" width="16.0916666666667" style="34" customWidth="1"/>
    <col min="11013" max="11013" width="8.18333333333333" style="34" customWidth="1"/>
    <col min="11014" max="11014" width="4.09166666666667" style="34" customWidth="1"/>
    <col min="11015" max="11015" width="15.9083333333333" style="34" customWidth="1"/>
    <col min="11016" max="11016" width="15.5416666666667" style="34" customWidth="1"/>
    <col min="11017" max="11018" width="15" style="34" customWidth="1"/>
    <col min="11019" max="11019" width="7.725" style="34" customWidth="1"/>
    <col min="11020" max="11020" width="15" style="34" customWidth="1"/>
    <col min="11021" max="11021" width="8.63333333333333" style="34" customWidth="1"/>
    <col min="11022" max="11022" width="4.90833333333333" style="34" customWidth="1"/>
    <col min="11023" max="11023" width="14.9083333333333" style="34" customWidth="1"/>
    <col min="11024" max="11024" width="13.3666666666667" style="34" customWidth="1"/>
    <col min="11025" max="11264" width="10.9083333333333" style="34"/>
    <col min="11265" max="11265" width="4.36666666666667" style="34" customWidth="1"/>
    <col min="11266" max="11266" width="8.09166666666667" style="34" customWidth="1"/>
    <col min="11267" max="11267" width="26.6333333333333" style="34" customWidth="1"/>
    <col min="11268" max="11268" width="16.0916666666667" style="34" customWidth="1"/>
    <col min="11269" max="11269" width="8.18333333333333" style="34" customWidth="1"/>
    <col min="11270" max="11270" width="4.09166666666667" style="34" customWidth="1"/>
    <col min="11271" max="11271" width="15.9083333333333" style="34" customWidth="1"/>
    <col min="11272" max="11272" width="15.5416666666667" style="34" customWidth="1"/>
    <col min="11273" max="11274" width="15" style="34" customWidth="1"/>
    <col min="11275" max="11275" width="7.725" style="34" customWidth="1"/>
    <col min="11276" max="11276" width="15" style="34" customWidth="1"/>
    <col min="11277" max="11277" width="8.63333333333333" style="34" customWidth="1"/>
    <col min="11278" max="11278" width="4.90833333333333" style="34" customWidth="1"/>
    <col min="11279" max="11279" width="14.9083333333333" style="34" customWidth="1"/>
    <col min="11280" max="11280" width="13.3666666666667" style="34" customWidth="1"/>
    <col min="11281" max="11520" width="10.9083333333333" style="34"/>
    <col min="11521" max="11521" width="4.36666666666667" style="34" customWidth="1"/>
    <col min="11522" max="11522" width="8.09166666666667" style="34" customWidth="1"/>
    <col min="11523" max="11523" width="26.6333333333333" style="34" customWidth="1"/>
    <col min="11524" max="11524" width="16.0916666666667" style="34" customWidth="1"/>
    <col min="11525" max="11525" width="8.18333333333333" style="34" customWidth="1"/>
    <col min="11526" max="11526" width="4.09166666666667" style="34" customWidth="1"/>
    <col min="11527" max="11527" width="15.9083333333333" style="34" customWidth="1"/>
    <col min="11528" max="11528" width="15.5416666666667" style="34" customWidth="1"/>
    <col min="11529" max="11530" width="15" style="34" customWidth="1"/>
    <col min="11531" max="11531" width="7.725" style="34" customWidth="1"/>
    <col min="11532" max="11532" width="15" style="34" customWidth="1"/>
    <col min="11533" max="11533" width="8.63333333333333" style="34" customWidth="1"/>
    <col min="11534" max="11534" width="4.90833333333333" style="34" customWidth="1"/>
    <col min="11535" max="11535" width="14.9083333333333" style="34" customWidth="1"/>
    <col min="11536" max="11536" width="13.3666666666667" style="34" customWidth="1"/>
    <col min="11537" max="11776" width="10.9083333333333" style="34"/>
    <col min="11777" max="11777" width="4.36666666666667" style="34" customWidth="1"/>
    <col min="11778" max="11778" width="8.09166666666667" style="34" customWidth="1"/>
    <col min="11779" max="11779" width="26.6333333333333" style="34" customWidth="1"/>
    <col min="11780" max="11780" width="16.0916666666667" style="34" customWidth="1"/>
    <col min="11781" max="11781" width="8.18333333333333" style="34" customWidth="1"/>
    <col min="11782" max="11782" width="4.09166666666667" style="34" customWidth="1"/>
    <col min="11783" max="11783" width="15.9083333333333" style="34" customWidth="1"/>
    <col min="11784" max="11784" width="15.5416666666667" style="34" customWidth="1"/>
    <col min="11785" max="11786" width="15" style="34" customWidth="1"/>
    <col min="11787" max="11787" width="7.725" style="34" customWidth="1"/>
    <col min="11788" max="11788" width="15" style="34" customWidth="1"/>
    <col min="11789" max="11789" width="8.63333333333333" style="34" customWidth="1"/>
    <col min="11790" max="11790" width="4.90833333333333" style="34" customWidth="1"/>
    <col min="11791" max="11791" width="14.9083333333333" style="34" customWidth="1"/>
    <col min="11792" max="11792" width="13.3666666666667" style="34" customWidth="1"/>
    <col min="11793" max="12032" width="10.9083333333333" style="34"/>
    <col min="12033" max="12033" width="4.36666666666667" style="34" customWidth="1"/>
    <col min="12034" max="12034" width="8.09166666666667" style="34" customWidth="1"/>
    <col min="12035" max="12035" width="26.6333333333333" style="34" customWidth="1"/>
    <col min="12036" max="12036" width="16.0916666666667" style="34" customWidth="1"/>
    <col min="12037" max="12037" width="8.18333333333333" style="34" customWidth="1"/>
    <col min="12038" max="12038" width="4.09166666666667" style="34" customWidth="1"/>
    <col min="12039" max="12039" width="15.9083333333333" style="34" customWidth="1"/>
    <col min="12040" max="12040" width="15.5416666666667" style="34" customWidth="1"/>
    <col min="12041" max="12042" width="15" style="34" customWidth="1"/>
    <col min="12043" max="12043" width="7.725" style="34" customWidth="1"/>
    <col min="12044" max="12044" width="15" style="34" customWidth="1"/>
    <col min="12045" max="12045" width="8.63333333333333" style="34" customWidth="1"/>
    <col min="12046" max="12046" width="4.90833333333333" style="34" customWidth="1"/>
    <col min="12047" max="12047" width="14.9083333333333" style="34" customWidth="1"/>
    <col min="12048" max="12048" width="13.3666666666667" style="34" customWidth="1"/>
    <col min="12049" max="12288" width="10.9083333333333" style="34"/>
    <col min="12289" max="12289" width="4.36666666666667" style="34" customWidth="1"/>
    <col min="12290" max="12290" width="8.09166666666667" style="34" customWidth="1"/>
    <col min="12291" max="12291" width="26.6333333333333" style="34" customWidth="1"/>
    <col min="12292" max="12292" width="16.0916666666667" style="34" customWidth="1"/>
    <col min="12293" max="12293" width="8.18333333333333" style="34" customWidth="1"/>
    <col min="12294" max="12294" width="4.09166666666667" style="34" customWidth="1"/>
    <col min="12295" max="12295" width="15.9083333333333" style="34" customWidth="1"/>
    <col min="12296" max="12296" width="15.5416666666667" style="34" customWidth="1"/>
    <col min="12297" max="12298" width="15" style="34" customWidth="1"/>
    <col min="12299" max="12299" width="7.725" style="34" customWidth="1"/>
    <col min="12300" max="12300" width="15" style="34" customWidth="1"/>
    <col min="12301" max="12301" width="8.63333333333333" style="34" customWidth="1"/>
    <col min="12302" max="12302" width="4.90833333333333" style="34" customWidth="1"/>
    <col min="12303" max="12303" width="14.9083333333333" style="34" customWidth="1"/>
    <col min="12304" max="12304" width="13.3666666666667" style="34" customWidth="1"/>
    <col min="12305" max="12544" width="10.9083333333333" style="34"/>
    <col min="12545" max="12545" width="4.36666666666667" style="34" customWidth="1"/>
    <col min="12546" max="12546" width="8.09166666666667" style="34" customWidth="1"/>
    <col min="12547" max="12547" width="26.6333333333333" style="34" customWidth="1"/>
    <col min="12548" max="12548" width="16.0916666666667" style="34" customWidth="1"/>
    <col min="12549" max="12549" width="8.18333333333333" style="34" customWidth="1"/>
    <col min="12550" max="12550" width="4.09166666666667" style="34" customWidth="1"/>
    <col min="12551" max="12551" width="15.9083333333333" style="34" customWidth="1"/>
    <col min="12552" max="12552" width="15.5416666666667" style="34" customWidth="1"/>
    <col min="12553" max="12554" width="15" style="34" customWidth="1"/>
    <col min="12555" max="12555" width="7.725" style="34" customWidth="1"/>
    <col min="12556" max="12556" width="15" style="34" customWidth="1"/>
    <col min="12557" max="12557" width="8.63333333333333" style="34" customWidth="1"/>
    <col min="12558" max="12558" width="4.90833333333333" style="34" customWidth="1"/>
    <col min="12559" max="12559" width="14.9083333333333" style="34" customWidth="1"/>
    <col min="12560" max="12560" width="13.3666666666667" style="34" customWidth="1"/>
    <col min="12561" max="12800" width="10.9083333333333" style="34"/>
    <col min="12801" max="12801" width="4.36666666666667" style="34" customWidth="1"/>
    <col min="12802" max="12802" width="8.09166666666667" style="34" customWidth="1"/>
    <col min="12803" max="12803" width="26.6333333333333" style="34" customWidth="1"/>
    <col min="12804" max="12804" width="16.0916666666667" style="34" customWidth="1"/>
    <col min="12805" max="12805" width="8.18333333333333" style="34" customWidth="1"/>
    <col min="12806" max="12806" width="4.09166666666667" style="34" customWidth="1"/>
    <col min="12807" max="12807" width="15.9083333333333" style="34" customWidth="1"/>
    <col min="12808" max="12808" width="15.5416666666667" style="34" customWidth="1"/>
    <col min="12809" max="12810" width="15" style="34" customWidth="1"/>
    <col min="12811" max="12811" width="7.725" style="34" customWidth="1"/>
    <col min="12812" max="12812" width="15" style="34" customWidth="1"/>
    <col min="12813" max="12813" width="8.63333333333333" style="34" customWidth="1"/>
    <col min="12814" max="12814" width="4.90833333333333" style="34" customWidth="1"/>
    <col min="12815" max="12815" width="14.9083333333333" style="34" customWidth="1"/>
    <col min="12816" max="12816" width="13.3666666666667" style="34" customWidth="1"/>
    <col min="12817" max="13056" width="10.9083333333333" style="34"/>
    <col min="13057" max="13057" width="4.36666666666667" style="34" customWidth="1"/>
    <col min="13058" max="13058" width="8.09166666666667" style="34" customWidth="1"/>
    <col min="13059" max="13059" width="26.6333333333333" style="34" customWidth="1"/>
    <col min="13060" max="13060" width="16.0916666666667" style="34" customWidth="1"/>
    <col min="13061" max="13061" width="8.18333333333333" style="34" customWidth="1"/>
    <col min="13062" max="13062" width="4.09166666666667" style="34" customWidth="1"/>
    <col min="13063" max="13063" width="15.9083333333333" style="34" customWidth="1"/>
    <col min="13064" max="13064" width="15.5416666666667" style="34" customWidth="1"/>
    <col min="13065" max="13066" width="15" style="34" customWidth="1"/>
    <col min="13067" max="13067" width="7.725" style="34" customWidth="1"/>
    <col min="13068" max="13068" width="15" style="34" customWidth="1"/>
    <col min="13069" max="13069" width="8.63333333333333" style="34" customWidth="1"/>
    <col min="13070" max="13070" width="4.90833333333333" style="34" customWidth="1"/>
    <col min="13071" max="13071" width="14.9083333333333" style="34" customWidth="1"/>
    <col min="13072" max="13072" width="13.3666666666667" style="34" customWidth="1"/>
    <col min="13073" max="13312" width="10.9083333333333" style="34"/>
    <col min="13313" max="13313" width="4.36666666666667" style="34" customWidth="1"/>
    <col min="13314" max="13314" width="8.09166666666667" style="34" customWidth="1"/>
    <col min="13315" max="13315" width="26.6333333333333" style="34" customWidth="1"/>
    <col min="13316" max="13316" width="16.0916666666667" style="34" customWidth="1"/>
    <col min="13317" max="13317" width="8.18333333333333" style="34" customWidth="1"/>
    <col min="13318" max="13318" width="4.09166666666667" style="34" customWidth="1"/>
    <col min="13319" max="13319" width="15.9083333333333" style="34" customWidth="1"/>
    <col min="13320" max="13320" width="15.5416666666667" style="34" customWidth="1"/>
    <col min="13321" max="13322" width="15" style="34" customWidth="1"/>
    <col min="13323" max="13323" width="7.725" style="34" customWidth="1"/>
    <col min="13324" max="13324" width="15" style="34" customWidth="1"/>
    <col min="13325" max="13325" width="8.63333333333333" style="34" customWidth="1"/>
    <col min="13326" max="13326" width="4.90833333333333" style="34" customWidth="1"/>
    <col min="13327" max="13327" width="14.9083333333333" style="34" customWidth="1"/>
    <col min="13328" max="13328" width="13.3666666666667" style="34" customWidth="1"/>
    <col min="13329" max="13568" width="10.9083333333333" style="34"/>
    <col min="13569" max="13569" width="4.36666666666667" style="34" customWidth="1"/>
    <col min="13570" max="13570" width="8.09166666666667" style="34" customWidth="1"/>
    <col min="13571" max="13571" width="26.6333333333333" style="34" customWidth="1"/>
    <col min="13572" max="13572" width="16.0916666666667" style="34" customWidth="1"/>
    <col min="13573" max="13573" width="8.18333333333333" style="34" customWidth="1"/>
    <col min="13574" max="13574" width="4.09166666666667" style="34" customWidth="1"/>
    <col min="13575" max="13575" width="15.9083333333333" style="34" customWidth="1"/>
    <col min="13576" max="13576" width="15.5416666666667" style="34" customWidth="1"/>
    <col min="13577" max="13578" width="15" style="34" customWidth="1"/>
    <col min="13579" max="13579" width="7.725" style="34" customWidth="1"/>
    <col min="13580" max="13580" width="15" style="34" customWidth="1"/>
    <col min="13581" max="13581" width="8.63333333333333" style="34" customWidth="1"/>
    <col min="13582" max="13582" width="4.90833333333333" style="34" customWidth="1"/>
    <col min="13583" max="13583" width="14.9083333333333" style="34" customWidth="1"/>
    <col min="13584" max="13584" width="13.3666666666667" style="34" customWidth="1"/>
    <col min="13585" max="13824" width="10.9083333333333" style="34"/>
    <col min="13825" max="13825" width="4.36666666666667" style="34" customWidth="1"/>
    <col min="13826" max="13826" width="8.09166666666667" style="34" customWidth="1"/>
    <col min="13827" max="13827" width="26.6333333333333" style="34" customWidth="1"/>
    <col min="13828" max="13828" width="16.0916666666667" style="34" customWidth="1"/>
    <col min="13829" max="13829" width="8.18333333333333" style="34" customWidth="1"/>
    <col min="13830" max="13830" width="4.09166666666667" style="34" customWidth="1"/>
    <col min="13831" max="13831" width="15.9083333333333" style="34" customWidth="1"/>
    <col min="13832" max="13832" width="15.5416666666667" style="34" customWidth="1"/>
    <col min="13833" max="13834" width="15" style="34" customWidth="1"/>
    <col min="13835" max="13835" width="7.725" style="34" customWidth="1"/>
    <col min="13836" max="13836" width="15" style="34" customWidth="1"/>
    <col min="13837" max="13837" width="8.63333333333333" style="34" customWidth="1"/>
    <col min="13838" max="13838" width="4.90833333333333" style="34" customWidth="1"/>
    <col min="13839" max="13839" width="14.9083333333333" style="34" customWidth="1"/>
    <col min="13840" max="13840" width="13.3666666666667" style="34" customWidth="1"/>
    <col min="13841" max="14080" width="10.9083333333333" style="34"/>
    <col min="14081" max="14081" width="4.36666666666667" style="34" customWidth="1"/>
    <col min="14082" max="14082" width="8.09166666666667" style="34" customWidth="1"/>
    <col min="14083" max="14083" width="26.6333333333333" style="34" customWidth="1"/>
    <col min="14084" max="14084" width="16.0916666666667" style="34" customWidth="1"/>
    <col min="14085" max="14085" width="8.18333333333333" style="34" customWidth="1"/>
    <col min="14086" max="14086" width="4.09166666666667" style="34" customWidth="1"/>
    <col min="14087" max="14087" width="15.9083333333333" style="34" customWidth="1"/>
    <col min="14088" max="14088" width="15.5416666666667" style="34" customWidth="1"/>
    <col min="14089" max="14090" width="15" style="34" customWidth="1"/>
    <col min="14091" max="14091" width="7.725" style="34" customWidth="1"/>
    <col min="14092" max="14092" width="15" style="34" customWidth="1"/>
    <col min="14093" max="14093" width="8.63333333333333" style="34" customWidth="1"/>
    <col min="14094" max="14094" width="4.90833333333333" style="34" customWidth="1"/>
    <col min="14095" max="14095" width="14.9083333333333" style="34" customWidth="1"/>
    <col min="14096" max="14096" width="13.3666666666667" style="34" customWidth="1"/>
    <col min="14097" max="14336" width="10.9083333333333" style="34"/>
    <col min="14337" max="14337" width="4.36666666666667" style="34" customWidth="1"/>
    <col min="14338" max="14338" width="8.09166666666667" style="34" customWidth="1"/>
    <col min="14339" max="14339" width="26.6333333333333" style="34" customWidth="1"/>
    <col min="14340" max="14340" width="16.0916666666667" style="34" customWidth="1"/>
    <col min="14341" max="14341" width="8.18333333333333" style="34" customWidth="1"/>
    <col min="14342" max="14342" width="4.09166666666667" style="34" customWidth="1"/>
    <col min="14343" max="14343" width="15.9083333333333" style="34" customWidth="1"/>
    <col min="14344" max="14344" width="15.5416666666667" style="34" customWidth="1"/>
    <col min="14345" max="14346" width="15" style="34" customWidth="1"/>
    <col min="14347" max="14347" width="7.725" style="34" customWidth="1"/>
    <col min="14348" max="14348" width="15" style="34" customWidth="1"/>
    <col min="14349" max="14349" width="8.63333333333333" style="34" customWidth="1"/>
    <col min="14350" max="14350" width="4.90833333333333" style="34" customWidth="1"/>
    <col min="14351" max="14351" width="14.9083333333333" style="34" customWidth="1"/>
    <col min="14352" max="14352" width="13.3666666666667" style="34" customWidth="1"/>
    <col min="14353" max="14592" width="10.9083333333333" style="34"/>
    <col min="14593" max="14593" width="4.36666666666667" style="34" customWidth="1"/>
    <col min="14594" max="14594" width="8.09166666666667" style="34" customWidth="1"/>
    <col min="14595" max="14595" width="26.6333333333333" style="34" customWidth="1"/>
    <col min="14596" max="14596" width="16.0916666666667" style="34" customWidth="1"/>
    <col min="14597" max="14597" width="8.18333333333333" style="34" customWidth="1"/>
    <col min="14598" max="14598" width="4.09166666666667" style="34" customWidth="1"/>
    <col min="14599" max="14599" width="15.9083333333333" style="34" customWidth="1"/>
    <col min="14600" max="14600" width="15.5416666666667" style="34" customWidth="1"/>
    <col min="14601" max="14602" width="15" style="34" customWidth="1"/>
    <col min="14603" max="14603" width="7.725" style="34" customWidth="1"/>
    <col min="14604" max="14604" width="15" style="34" customWidth="1"/>
    <col min="14605" max="14605" width="8.63333333333333" style="34" customWidth="1"/>
    <col min="14606" max="14606" width="4.90833333333333" style="34" customWidth="1"/>
    <col min="14607" max="14607" width="14.9083333333333" style="34" customWidth="1"/>
    <col min="14608" max="14608" width="13.3666666666667" style="34" customWidth="1"/>
    <col min="14609" max="14848" width="10.9083333333333" style="34"/>
    <col min="14849" max="14849" width="4.36666666666667" style="34" customWidth="1"/>
    <col min="14850" max="14850" width="8.09166666666667" style="34" customWidth="1"/>
    <col min="14851" max="14851" width="26.6333333333333" style="34" customWidth="1"/>
    <col min="14852" max="14852" width="16.0916666666667" style="34" customWidth="1"/>
    <col min="14853" max="14853" width="8.18333333333333" style="34" customWidth="1"/>
    <col min="14854" max="14854" width="4.09166666666667" style="34" customWidth="1"/>
    <col min="14855" max="14855" width="15.9083333333333" style="34" customWidth="1"/>
    <col min="14856" max="14856" width="15.5416666666667" style="34" customWidth="1"/>
    <col min="14857" max="14858" width="15" style="34" customWidth="1"/>
    <col min="14859" max="14859" width="7.725" style="34" customWidth="1"/>
    <col min="14860" max="14860" width="15" style="34" customWidth="1"/>
    <col min="14861" max="14861" width="8.63333333333333" style="34" customWidth="1"/>
    <col min="14862" max="14862" width="4.90833333333333" style="34" customWidth="1"/>
    <col min="14863" max="14863" width="14.9083333333333" style="34" customWidth="1"/>
    <col min="14864" max="14864" width="13.3666666666667" style="34" customWidth="1"/>
    <col min="14865" max="15104" width="10.9083333333333" style="34"/>
    <col min="15105" max="15105" width="4.36666666666667" style="34" customWidth="1"/>
    <col min="15106" max="15106" width="8.09166666666667" style="34" customWidth="1"/>
    <col min="15107" max="15107" width="26.6333333333333" style="34" customWidth="1"/>
    <col min="15108" max="15108" width="16.0916666666667" style="34" customWidth="1"/>
    <col min="15109" max="15109" width="8.18333333333333" style="34" customWidth="1"/>
    <col min="15110" max="15110" width="4.09166666666667" style="34" customWidth="1"/>
    <col min="15111" max="15111" width="15.9083333333333" style="34" customWidth="1"/>
    <col min="15112" max="15112" width="15.5416666666667" style="34" customWidth="1"/>
    <col min="15113" max="15114" width="15" style="34" customWidth="1"/>
    <col min="15115" max="15115" width="7.725" style="34" customWidth="1"/>
    <col min="15116" max="15116" width="15" style="34" customWidth="1"/>
    <col min="15117" max="15117" width="8.63333333333333" style="34" customWidth="1"/>
    <col min="15118" max="15118" width="4.90833333333333" style="34" customWidth="1"/>
    <col min="15119" max="15119" width="14.9083333333333" style="34" customWidth="1"/>
    <col min="15120" max="15120" width="13.3666666666667" style="34" customWidth="1"/>
    <col min="15121" max="15360" width="10.9083333333333" style="34"/>
    <col min="15361" max="15361" width="4.36666666666667" style="34" customWidth="1"/>
    <col min="15362" max="15362" width="8.09166666666667" style="34" customWidth="1"/>
    <col min="15363" max="15363" width="26.6333333333333" style="34" customWidth="1"/>
    <col min="15364" max="15364" width="16.0916666666667" style="34" customWidth="1"/>
    <col min="15365" max="15365" width="8.18333333333333" style="34" customWidth="1"/>
    <col min="15366" max="15366" width="4.09166666666667" style="34" customWidth="1"/>
    <col min="15367" max="15367" width="15.9083333333333" style="34" customWidth="1"/>
    <col min="15368" max="15368" width="15.5416666666667" style="34" customWidth="1"/>
    <col min="15369" max="15370" width="15" style="34" customWidth="1"/>
    <col min="15371" max="15371" width="7.725" style="34" customWidth="1"/>
    <col min="15372" max="15372" width="15" style="34" customWidth="1"/>
    <col min="15373" max="15373" width="8.63333333333333" style="34" customWidth="1"/>
    <col min="15374" max="15374" width="4.90833333333333" style="34" customWidth="1"/>
    <col min="15375" max="15375" width="14.9083333333333" style="34" customWidth="1"/>
    <col min="15376" max="15376" width="13.3666666666667" style="34" customWidth="1"/>
    <col min="15377" max="15616" width="10.9083333333333" style="34"/>
    <col min="15617" max="15617" width="4.36666666666667" style="34" customWidth="1"/>
    <col min="15618" max="15618" width="8.09166666666667" style="34" customWidth="1"/>
    <col min="15619" max="15619" width="26.6333333333333" style="34" customWidth="1"/>
    <col min="15620" max="15620" width="16.0916666666667" style="34" customWidth="1"/>
    <col min="15621" max="15621" width="8.18333333333333" style="34" customWidth="1"/>
    <col min="15622" max="15622" width="4.09166666666667" style="34" customWidth="1"/>
    <col min="15623" max="15623" width="15.9083333333333" style="34" customWidth="1"/>
    <col min="15624" max="15624" width="15.5416666666667" style="34" customWidth="1"/>
    <col min="15625" max="15626" width="15" style="34" customWidth="1"/>
    <col min="15627" max="15627" width="7.725" style="34" customWidth="1"/>
    <col min="15628" max="15628" width="15" style="34" customWidth="1"/>
    <col min="15629" max="15629" width="8.63333333333333" style="34" customWidth="1"/>
    <col min="15630" max="15630" width="4.90833333333333" style="34" customWidth="1"/>
    <col min="15631" max="15631" width="14.9083333333333" style="34" customWidth="1"/>
    <col min="15632" max="15632" width="13.3666666666667" style="34" customWidth="1"/>
    <col min="15633" max="15872" width="10.9083333333333" style="34"/>
    <col min="15873" max="15873" width="4.36666666666667" style="34" customWidth="1"/>
    <col min="15874" max="15874" width="8.09166666666667" style="34" customWidth="1"/>
    <col min="15875" max="15875" width="26.6333333333333" style="34" customWidth="1"/>
    <col min="15876" max="15876" width="16.0916666666667" style="34" customWidth="1"/>
    <col min="15877" max="15877" width="8.18333333333333" style="34" customWidth="1"/>
    <col min="15878" max="15878" width="4.09166666666667" style="34" customWidth="1"/>
    <col min="15879" max="15879" width="15.9083333333333" style="34" customWidth="1"/>
    <col min="15880" max="15880" width="15.5416666666667" style="34" customWidth="1"/>
    <col min="15881" max="15882" width="15" style="34" customWidth="1"/>
    <col min="15883" max="15883" width="7.725" style="34" customWidth="1"/>
    <col min="15884" max="15884" width="15" style="34" customWidth="1"/>
    <col min="15885" max="15885" width="8.63333333333333" style="34" customWidth="1"/>
    <col min="15886" max="15886" width="4.90833333333333" style="34" customWidth="1"/>
    <col min="15887" max="15887" width="14.9083333333333" style="34" customWidth="1"/>
    <col min="15888" max="15888" width="13.3666666666667" style="34" customWidth="1"/>
    <col min="15889" max="16128" width="10.9083333333333" style="34"/>
    <col min="16129" max="16129" width="4.36666666666667" style="34" customWidth="1"/>
    <col min="16130" max="16130" width="8.09166666666667" style="34" customWidth="1"/>
    <col min="16131" max="16131" width="26.6333333333333" style="34" customWidth="1"/>
    <col min="16132" max="16132" width="16.0916666666667" style="34" customWidth="1"/>
    <col min="16133" max="16133" width="8.18333333333333" style="34" customWidth="1"/>
    <col min="16134" max="16134" width="4.09166666666667" style="34" customWidth="1"/>
    <col min="16135" max="16135" width="15.9083333333333" style="34" customWidth="1"/>
    <col min="16136" max="16136" width="15.5416666666667" style="34" customWidth="1"/>
    <col min="16137" max="16138" width="15" style="34" customWidth="1"/>
    <col min="16139" max="16139" width="7.725" style="34" customWidth="1"/>
    <col min="16140" max="16140" width="15" style="34" customWidth="1"/>
    <col min="16141" max="16141" width="8.63333333333333" style="34" customWidth="1"/>
    <col min="16142" max="16142" width="4.90833333333333" style="34" customWidth="1"/>
    <col min="16143" max="16143" width="14.9083333333333" style="34" customWidth="1"/>
    <col min="16144" max="16144" width="13.3666666666667" style="34" customWidth="1"/>
    <col min="16145" max="16384" width="10.9083333333333" style="34"/>
  </cols>
  <sheetData>
    <row r="1" customHeight="1" spans="1:15">
      <c r="A1" s="35" t="s">
        <v>295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52"/>
    </row>
    <row r="2" customHeight="1" spans="1:15">
      <c r="A2" s="36" t="s">
        <v>311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53"/>
    </row>
    <row r="3" customHeight="1" spans="1:15">
      <c r="A3" s="37" t="s">
        <v>297</v>
      </c>
      <c r="B3" s="38"/>
      <c r="C3" s="38"/>
      <c r="D3" s="38"/>
      <c r="E3" s="39"/>
      <c r="F3" s="39"/>
      <c r="G3" s="40"/>
      <c r="H3" s="40"/>
      <c r="I3" s="40"/>
      <c r="J3" s="40"/>
      <c r="K3" s="40"/>
      <c r="L3" s="54" t="s">
        <v>298</v>
      </c>
      <c r="M3" s="54"/>
      <c r="N3" s="54"/>
      <c r="O3" s="55"/>
    </row>
    <row r="4" customHeight="1" spans="1:15">
      <c r="A4" s="36"/>
      <c r="B4" s="36"/>
      <c r="C4" s="36"/>
      <c r="D4" s="41"/>
      <c r="E4" s="41"/>
      <c r="F4" s="41"/>
      <c r="G4" s="41"/>
      <c r="H4" s="41"/>
      <c r="I4" s="41"/>
      <c r="J4" s="56"/>
      <c r="K4" s="57" t="s">
        <v>299</v>
      </c>
      <c r="L4" s="57"/>
      <c r="M4" s="57"/>
      <c r="N4" s="57"/>
      <c r="O4" s="55"/>
    </row>
    <row r="5" customHeight="1" spans="1:15">
      <c r="A5" s="42" t="s">
        <v>2</v>
      </c>
      <c r="B5" s="43" t="s">
        <v>3</v>
      </c>
      <c r="C5" s="44" t="s">
        <v>4</v>
      </c>
      <c r="D5" s="44" t="s">
        <v>5</v>
      </c>
      <c r="E5" s="45" t="s">
        <v>312</v>
      </c>
      <c r="F5" s="44" t="s">
        <v>7</v>
      </c>
      <c r="G5" s="44" t="s">
        <v>8</v>
      </c>
      <c r="H5" s="46" t="s">
        <v>10</v>
      </c>
      <c r="I5" s="58"/>
      <c r="J5" s="43" t="s">
        <v>300</v>
      </c>
      <c r="K5" s="47"/>
      <c r="L5" s="47"/>
      <c r="M5" s="45" t="s">
        <v>313</v>
      </c>
      <c r="N5" s="44" t="s">
        <v>236</v>
      </c>
      <c r="O5" s="55"/>
    </row>
    <row r="6" customHeight="1" spans="1:15">
      <c r="A6" s="42"/>
      <c r="B6" s="47"/>
      <c r="C6" s="47"/>
      <c r="D6" s="47"/>
      <c r="E6" s="48"/>
      <c r="F6" s="47"/>
      <c r="G6" s="47"/>
      <c r="H6" s="49" t="s">
        <v>11</v>
      </c>
      <c r="I6" s="43" t="s">
        <v>12</v>
      </c>
      <c r="J6" s="43" t="s">
        <v>11</v>
      </c>
      <c r="K6" s="44" t="s">
        <v>302</v>
      </c>
      <c r="L6" s="43" t="s">
        <v>12</v>
      </c>
      <c r="M6" s="59"/>
      <c r="N6" s="47"/>
      <c r="O6" s="60">
        <v>44500</v>
      </c>
    </row>
    <row r="7" ht="23.5" customHeight="1" spans="1:15">
      <c r="A7" s="42">
        <v>1</v>
      </c>
      <c r="B7" s="50" t="str">
        <f>固定资产盘点表!B7</f>
        <v>050002</v>
      </c>
      <c r="C7" s="50" t="str">
        <f>固定资产盘点表!C7</f>
        <v>储气罐</v>
      </c>
      <c r="D7" s="50" t="str">
        <f>固定资产盘点表!D7</f>
        <v>1.5立方Y10A</v>
      </c>
      <c r="E7" s="50" t="str">
        <f>固定资产盘点表!E7</f>
        <v>台</v>
      </c>
      <c r="F7" s="50" t="str">
        <f>固定资产盘点表!F7</f>
        <v>1</v>
      </c>
      <c r="G7" s="50" t="str">
        <f>固定资产盘点表!G7</f>
        <v>2012-11-29</v>
      </c>
      <c r="H7" s="51">
        <f>固定资产盘点表!I7</f>
        <v>6800</v>
      </c>
      <c r="I7" s="51">
        <f>固定资产盘点表!J7</f>
        <v>2915.78</v>
      </c>
      <c r="J7" s="51">
        <f>VLOOKUP(B7,'2020.7固定资产评估表'!$B$7:$J$68,9,0)</f>
        <v>5926.2</v>
      </c>
      <c r="K7" s="61">
        <f>ROUND(0.5*(15*12-DATEDIF(G7,$O$6,"m"))/180+0.5*0.35,4)</f>
        <v>0.3778</v>
      </c>
      <c r="L7" s="51">
        <f>J7*K7</f>
        <v>2238.91836</v>
      </c>
      <c r="M7" s="47"/>
      <c r="N7" s="47"/>
      <c r="O7" s="62"/>
    </row>
    <row r="8" customHeight="1" spans="1:15">
      <c r="A8" s="42">
        <v>2</v>
      </c>
      <c r="B8" s="50" t="str">
        <f>固定资产盘点表!B8</f>
        <v>030001</v>
      </c>
      <c r="C8" s="50" t="str">
        <f>固定资产盘点表!C8</f>
        <v>PVC木塑异型材生产线 </v>
      </c>
      <c r="D8" s="50" t="str">
        <f>固定资产盘点表!D8</f>
        <v>电脑型SJZ65/132+YF240A </v>
      </c>
      <c r="E8" s="50" t="str">
        <f>固定资产盘点表!E8</f>
        <v>台</v>
      </c>
      <c r="F8" s="50" t="str">
        <f>固定资产盘点表!F8</f>
        <v>2</v>
      </c>
      <c r="G8" s="50" t="str">
        <f>固定资产盘点表!G8</f>
        <v>2013-02-28</v>
      </c>
      <c r="H8" s="51">
        <f>固定资产盘点表!I8</f>
        <v>606837.5</v>
      </c>
      <c r="I8" s="51">
        <f>固定资产盘点表!J8</f>
        <v>266738.78</v>
      </c>
      <c r="J8" s="51">
        <f>VLOOKUP(B8,'2020.7固定资产评估表'!$B$7:$J$68,9,0)</f>
        <v>662560</v>
      </c>
      <c r="K8" s="61">
        <f>ROUND(0.5*(15*12-DATEDIF(G8,$O$6,"m"))/180+0.5*0.35,4)</f>
        <v>0.3861</v>
      </c>
      <c r="L8" s="51">
        <f t="shared" ref="L8:L72" si="0">J8*K8</f>
        <v>255814.416</v>
      </c>
      <c r="M8" s="47"/>
      <c r="N8" s="47"/>
      <c r="O8" s="62"/>
    </row>
    <row r="9" customHeight="1" spans="1:15">
      <c r="A9" s="42">
        <v>3</v>
      </c>
      <c r="B9" s="50" t="str">
        <f>固定资产盘点表!B9</f>
        <v>030002</v>
      </c>
      <c r="C9" s="50" t="str">
        <f>固定资产盘点表!C9</f>
        <v>法兰盘 </v>
      </c>
      <c r="D9" s="50" t="str">
        <f>固定资产盘点表!D9</f>
        <v/>
      </c>
      <c r="E9" s="50" t="str">
        <f>固定资产盘点表!E9</f>
        <v>台</v>
      </c>
      <c r="F9" s="50" t="str">
        <f>固定资产盘点表!F9</f>
        <v>2</v>
      </c>
      <c r="G9" s="50" t="str">
        <f>固定资产盘点表!G9</f>
        <v>2013-03-31</v>
      </c>
      <c r="H9" s="51">
        <f>固定资产盘点表!I9</f>
        <v>1367.52</v>
      </c>
      <c r="I9" s="51">
        <f>固定资产盘点表!J9</f>
        <v>608.41</v>
      </c>
      <c r="J9" s="51">
        <f>VLOOKUP(B9,'2020.7固定资产评估表'!$B$7:$J$68,9,0)</f>
        <v>1162</v>
      </c>
      <c r="K9" s="61">
        <f t="shared" ref="K9:K72" si="1">ROUND(0.5*(15*12-DATEDIF(G9,$O$6,"m"))/180+0.5*0.35,4)</f>
        <v>0.3889</v>
      </c>
      <c r="L9" s="51">
        <f t="shared" si="0"/>
        <v>451.9018</v>
      </c>
      <c r="M9" s="47"/>
      <c r="N9" s="47"/>
      <c r="O9" s="62"/>
    </row>
    <row r="10" customHeight="1" spans="1:15">
      <c r="A10" s="42">
        <v>4</v>
      </c>
      <c r="B10" s="50" t="str">
        <f>固定资产盘点表!B10</f>
        <v>030003</v>
      </c>
      <c r="C10" s="50" t="str">
        <f>固定资产盘点表!C10</f>
        <v>波浪板</v>
      </c>
      <c r="D10" s="50" t="str">
        <f>固定资产盘点表!D10</f>
        <v/>
      </c>
      <c r="E10" s="50" t="str">
        <f>固定资产盘点表!E10</f>
        <v>台</v>
      </c>
      <c r="F10" s="50" t="str">
        <f>固定资产盘点表!F10</f>
        <v>1</v>
      </c>
      <c r="G10" s="50" t="str">
        <f>固定资产盘点表!G10</f>
        <v>2013-03-31</v>
      </c>
      <c r="H10" s="51">
        <f>固定资产盘点表!I10</f>
        <v>23931.62</v>
      </c>
      <c r="I10" s="51">
        <f>固定资产盘点表!J10</f>
        <v>10648.2</v>
      </c>
      <c r="J10" s="51">
        <f>VLOOKUP(B10,'2020.7固定资产评估表'!$B$7:$J$68,9,0)</f>
        <v>20833</v>
      </c>
      <c r="K10" s="61">
        <f t="shared" si="1"/>
        <v>0.3889</v>
      </c>
      <c r="L10" s="51">
        <f t="shared" si="0"/>
        <v>8101.9537</v>
      </c>
      <c r="M10" s="47"/>
      <c r="N10" s="47"/>
      <c r="O10" s="62"/>
    </row>
    <row r="11" customHeight="1" spans="1:15">
      <c r="A11" s="42">
        <v>5</v>
      </c>
      <c r="B11" s="50" t="str">
        <f>固定资产盘点表!B11</f>
        <v>030004</v>
      </c>
      <c r="C11" s="50" t="str">
        <f>固定资产盘点表!C11</f>
        <v>波浪板2</v>
      </c>
      <c r="D11" s="50" t="str">
        <f>固定资产盘点表!D11</f>
        <v/>
      </c>
      <c r="E11" s="50" t="str">
        <f>固定资产盘点表!E11</f>
        <v>台</v>
      </c>
      <c r="F11" s="50" t="str">
        <f>固定资产盘点表!F11</f>
        <v>1</v>
      </c>
      <c r="G11" s="50" t="str">
        <f>固定资产盘点表!G11</f>
        <v>2013-03-31</v>
      </c>
      <c r="H11" s="51">
        <f>固定资产盘点表!I11</f>
        <v>23931.62</v>
      </c>
      <c r="I11" s="51">
        <f>固定资产盘点表!J11</f>
        <v>10648.2</v>
      </c>
      <c r="J11" s="51">
        <f>VLOOKUP(B11,'2020.7固定资产评估表'!$B$7:$J$68,9,0)</f>
        <v>20833</v>
      </c>
      <c r="K11" s="61">
        <f t="shared" si="1"/>
        <v>0.3889</v>
      </c>
      <c r="L11" s="51">
        <f t="shared" si="0"/>
        <v>8101.9537</v>
      </c>
      <c r="M11" s="47"/>
      <c r="N11" s="47"/>
      <c r="O11" s="62"/>
    </row>
    <row r="12" customHeight="1" spans="1:15">
      <c r="A12" s="42">
        <v>6</v>
      </c>
      <c r="B12" s="50" t="str">
        <f>固定资产盘点表!B12</f>
        <v>030005</v>
      </c>
      <c r="C12" s="50" t="str">
        <f>固定资产盘点表!C12</f>
        <v>离心泵</v>
      </c>
      <c r="D12" s="50" t="str">
        <f>固定资产盘点表!D12</f>
        <v>7.5KW</v>
      </c>
      <c r="E12" s="50" t="str">
        <f>固定资产盘点表!E12</f>
        <v>台</v>
      </c>
      <c r="F12" s="50" t="str">
        <f>固定资产盘点表!F12</f>
        <v>1</v>
      </c>
      <c r="G12" s="50" t="str">
        <f>固定资产盘点表!G12</f>
        <v>2013-04-16</v>
      </c>
      <c r="H12" s="51">
        <f>固定资产盘点表!I12</f>
        <v>5900</v>
      </c>
      <c r="I12" s="51">
        <f>固定资产盘点表!J12</f>
        <v>2657.06</v>
      </c>
      <c r="J12" s="51">
        <f>VLOOKUP(B12,'2020.7固定资产评估表'!$B$7:$J$68,9,0)</f>
        <v>5146</v>
      </c>
      <c r="K12" s="61">
        <f t="shared" si="1"/>
        <v>0.3917</v>
      </c>
      <c r="L12" s="51">
        <f t="shared" si="0"/>
        <v>2015.6882</v>
      </c>
      <c r="M12" s="47"/>
      <c r="N12" s="47"/>
      <c r="O12" s="62"/>
    </row>
    <row r="13" customHeight="1" spans="1:15">
      <c r="A13" s="42">
        <v>7</v>
      </c>
      <c r="B13" s="50" t="str">
        <f>固定资产盘点表!B13</f>
        <v>030006</v>
      </c>
      <c r="C13" s="50" t="str">
        <f>固定资产盘点表!C13</f>
        <v>混合机（含上料机）</v>
      </c>
      <c r="D13" s="50" t="str">
        <f>固定资产盘点表!D13</f>
        <v>R800Z/2500L</v>
      </c>
      <c r="E13" s="50" t="str">
        <f>固定资产盘点表!E13</f>
        <v>台</v>
      </c>
      <c r="F13" s="50" t="str">
        <f>固定资产盘点表!F13</f>
        <v>1</v>
      </c>
      <c r="G13" s="50" t="str">
        <f>固定资产盘点表!G13</f>
        <v>2013-04-16</v>
      </c>
      <c r="H13" s="51">
        <f>固定资产盘点表!I13</f>
        <v>249667.95</v>
      </c>
      <c r="I13" s="51">
        <f>固定资产盘点表!J13</f>
        <v>112434.02</v>
      </c>
      <c r="J13" s="51">
        <f>VLOOKUP(B13,'2020.7固定资产评估表'!$B$7:$J$68,9,0)</f>
        <v>255000</v>
      </c>
      <c r="K13" s="61">
        <f t="shared" si="1"/>
        <v>0.3917</v>
      </c>
      <c r="L13" s="51">
        <f t="shared" si="0"/>
        <v>99883.5</v>
      </c>
      <c r="M13" s="47"/>
      <c r="N13" s="47"/>
      <c r="O13" s="62"/>
    </row>
    <row r="14" customHeight="1" spans="1:15">
      <c r="A14" s="42">
        <v>8</v>
      </c>
      <c r="B14" s="50" t="str">
        <f>固定资产盘点表!B14</f>
        <v>030007</v>
      </c>
      <c r="C14" s="50" t="str">
        <f>固定资产盘点表!C14</f>
        <v>包覆机1</v>
      </c>
      <c r="D14" s="50" t="str">
        <f>固定资产盘点表!D14</f>
        <v>3500mm</v>
      </c>
      <c r="E14" s="50" t="str">
        <f>固定资产盘点表!E14</f>
        <v>台</v>
      </c>
      <c r="F14" s="50" t="str">
        <f>固定资产盘点表!F14</f>
        <v>1</v>
      </c>
      <c r="G14" s="50" t="str">
        <f>固定资产盘点表!G14</f>
        <v>2013-04-28</v>
      </c>
      <c r="H14" s="51">
        <f>固定资产盘点表!I14</f>
        <v>44444.44</v>
      </c>
      <c r="I14" s="51">
        <f>固定资产盘点表!J14</f>
        <v>20014.77</v>
      </c>
      <c r="J14" s="51">
        <f>VLOOKUP(B14,'2020.7固定资产评估表'!$B$7:$J$68,9,0)</f>
        <v>38761</v>
      </c>
      <c r="K14" s="61">
        <f t="shared" si="1"/>
        <v>0.3917</v>
      </c>
      <c r="L14" s="51">
        <f t="shared" si="0"/>
        <v>15182.6837</v>
      </c>
      <c r="M14" s="47"/>
      <c r="N14" s="47"/>
      <c r="O14" s="62"/>
    </row>
    <row r="15" customHeight="1" spans="1:15">
      <c r="A15" s="42">
        <v>9</v>
      </c>
      <c r="B15" s="50" t="str">
        <f>固定资产盘点表!B15</f>
        <v>030008</v>
      </c>
      <c r="C15" s="50" t="str">
        <f>固定资产盘点表!C15</f>
        <v>分切机</v>
      </c>
      <c r="D15" s="50" t="str">
        <f>固定资产盘点表!D15</f>
        <v>1300mm</v>
      </c>
      <c r="E15" s="50" t="str">
        <f>固定资产盘点表!E15</f>
        <v>台</v>
      </c>
      <c r="F15" s="50" t="str">
        <f>固定资产盘点表!F15</f>
        <v>1</v>
      </c>
      <c r="G15" s="50" t="str">
        <f>固定资产盘点表!G15</f>
        <v>2013-04-28</v>
      </c>
      <c r="H15" s="51">
        <f>固定资产盘点表!I15</f>
        <v>12820.51</v>
      </c>
      <c r="I15" s="51">
        <f>固定资产盘点表!J15</f>
        <v>5773.33</v>
      </c>
      <c r="J15" s="51">
        <f>VLOOKUP(B15,'2020.7固定资产评估表'!$B$7:$J$68,9,0)</f>
        <v>11205</v>
      </c>
      <c r="K15" s="61">
        <f t="shared" si="1"/>
        <v>0.3917</v>
      </c>
      <c r="L15" s="51">
        <f t="shared" si="0"/>
        <v>4388.9985</v>
      </c>
      <c r="M15" s="47"/>
      <c r="N15" s="47"/>
      <c r="O15" s="62"/>
    </row>
    <row r="16" customHeight="1" spans="1:15">
      <c r="A16" s="42">
        <v>10</v>
      </c>
      <c r="B16" s="50" t="str">
        <f>固定资产盘点表!B16</f>
        <v>030009</v>
      </c>
      <c r="C16" s="50" t="str">
        <f>固定资产盘点表!C16</f>
        <v>包覆机</v>
      </c>
      <c r="D16" s="50" t="str">
        <f>固定资产盘点表!D16</f>
        <v>3500mm</v>
      </c>
      <c r="E16" s="50" t="str">
        <f>固定资产盘点表!E16</f>
        <v>台</v>
      </c>
      <c r="F16" s="50" t="str">
        <f>固定资产盘点表!F16</f>
        <v>1</v>
      </c>
      <c r="G16" s="50" t="str">
        <f>固定资产盘点表!G16</f>
        <v>2013-04-28</v>
      </c>
      <c r="H16" s="51">
        <f>固定资产盘点表!I16</f>
        <v>44444.44</v>
      </c>
      <c r="I16" s="51">
        <f>固定资产盘点表!J16</f>
        <v>20014.77</v>
      </c>
      <c r="J16" s="51">
        <f>VLOOKUP(B16,'2020.7固定资产评估表'!$B$7:$J$68,9,0)</f>
        <v>38761</v>
      </c>
      <c r="K16" s="61">
        <f t="shared" si="1"/>
        <v>0.3917</v>
      </c>
      <c r="L16" s="51">
        <f t="shared" si="0"/>
        <v>15182.6837</v>
      </c>
      <c r="M16" s="47"/>
      <c r="N16" s="47"/>
      <c r="O16" s="62"/>
    </row>
    <row r="17" customHeight="1" spans="1:15">
      <c r="A17" s="42">
        <v>11</v>
      </c>
      <c r="B17" s="50" t="str">
        <f>固定资产盘点表!B17</f>
        <v>030010</v>
      </c>
      <c r="C17" s="50" t="str">
        <f>固定资产盘点表!C17</f>
        <v>磨粉机组及配件</v>
      </c>
      <c r="D17" s="50" t="str">
        <f>固定资产盘点表!D17</f>
        <v>SMW-500</v>
      </c>
      <c r="E17" s="50" t="str">
        <f>固定资产盘点表!E17</f>
        <v>台</v>
      </c>
      <c r="F17" s="50" t="str">
        <f>固定资产盘点表!F17</f>
        <v>1</v>
      </c>
      <c r="G17" s="50" t="str">
        <f>固定资产盘点表!G17</f>
        <v>2013-05-27</v>
      </c>
      <c r="H17" s="51">
        <f>固定资产盘点表!I17</f>
        <v>41025.64</v>
      </c>
      <c r="I17" s="51">
        <f>固定资产盘点表!J17</f>
        <v>18696.43</v>
      </c>
      <c r="J17" s="51">
        <f>VLOOKUP(B17,'2020.7固定资产评估表'!$B$7:$J$68,9,0)</f>
        <v>35773</v>
      </c>
      <c r="K17" s="61">
        <f t="shared" si="1"/>
        <v>0.3944</v>
      </c>
      <c r="L17" s="51">
        <f t="shared" si="0"/>
        <v>14108.8712</v>
      </c>
      <c r="M17" s="47"/>
      <c r="N17" s="47"/>
      <c r="O17" s="62"/>
    </row>
    <row r="18" customHeight="1" spans="1:15">
      <c r="A18" s="42">
        <v>12</v>
      </c>
      <c r="B18" s="50" t="str">
        <f>固定资产盘点表!B18</f>
        <v>030011</v>
      </c>
      <c r="C18" s="50" t="str">
        <f>固定资产盘点表!C18</f>
        <v>破碎机组</v>
      </c>
      <c r="D18" s="50" t="str">
        <f>固定资产盘点表!D18</f>
        <v>PC-400</v>
      </c>
      <c r="E18" s="50" t="str">
        <f>固定资产盘点表!E18</f>
        <v>台</v>
      </c>
      <c r="F18" s="50" t="str">
        <f>固定资产盘点表!F18</f>
        <v>1</v>
      </c>
      <c r="G18" s="50" t="str">
        <f>固定资产盘点表!G18</f>
        <v>2013-05-27</v>
      </c>
      <c r="H18" s="51">
        <f>固定资产盘点表!I18</f>
        <v>17777.78</v>
      </c>
      <c r="I18" s="51">
        <f>固定资产盘点表!J18</f>
        <v>8101.87</v>
      </c>
      <c r="J18" s="51">
        <f>VLOOKUP(B18,'2020.7固定资产评估表'!$B$7:$J$68,9,0)</f>
        <v>15496.1</v>
      </c>
      <c r="K18" s="61">
        <f t="shared" si="1"/>
        <v>0.3944</v>
      </c>
      <c r="L18" s="51">
        <f t="shared" si="0"/>
        <v>6111.66184</v>
      </c>
      <c r="M18" s="47"/>
      <c r="N18" s="47"/>
      <c r="O18" s="62"/>
    </row>
    <row r="19" customHeight="1" spans="1:15">
      <c r="A19" s="42">
        <v>13</v>
      </c>
      <c r="B19" s="50" t="str">
        <f>固定资产盘点表!B19</f>
        <v>030012</v>
      </c>
      <c r="C19" s="50" t="str">
        <f>固定资产盘点表!C19</f>
        <v>五棱板Ⅱ模具</v>
      </c>
      <c r="D19" s="50" t="str">
        <f>固定资产盘点表!D19</f>
        <v>新型</v>
      </c>
      <c r="E19" s="50" t="str">
        <f>固定资产盘点表!E19</f>
        <v>台</v>
      </c>
      <c r="F19" s="50" t="str">
        <f>固定资产盘点表!F19</f>
        <v>1</v>
      </c>
      <c r="G19" s="50" t="str">
        <f>固定资产盘点表!G19</f>
        <v>2013-05-30</v>
      </c>
      <c r="H19" s="51">
        <f>固定资产盘点表!I19</f>
        <v>22222.22</v>
      </c>
      <c r="I19" s="51">
        <f>固定资产盘点表!J19</f>
        <v>10127.26</v>
      </c>
      <c r="J19" s="51">
        <f>VLOOKUP(B19,'2020.7固定资产评估表'!$B$7:$J$68,9,0)</f>
        <v>14757.4</v>
      </c>
      <c r="K19" s="61">
        <f t="shared" si="1"/>
        <v>0.3944</v>
      </c>
      <c r="L19" s="51">
        <f t="shared" si="0"/>
        <v>5820.31856</v>
      </c>
      <c r="M19" s="47"/>
      <c r="N19" s="47"/>
      <c r="O19" s="62"/>
    </row>
    <row r="20" customHeight="1" spans="1:15">
      <c r="A20" s="42">
        <v>14</v>
      </c>
      <c r="B20" s="50" t="str">
        <f>固定资产盘点表!B20</f>
        <v>030013</v>
      </c>
      <c r="C20" s="50" t="str">
        <f>固定资产盘点表!C20</f>
        <v>小混料机钢结构底座</v>
      </c>
      <c r="D20" s="50" t="str">
        <f>固定资产盘点表!D20</f>
        <v/>
      </c>
      <c r="E20" s="50" t="str">
        <f>固定资产盘点表!E20</f>
        <v>台</v>
      </c>
      <c r="F20" s="50" t="str">
        <f>固定资产盘点表!F20</f>
        <v>1</v>
      </c>
      <c r="G20" s="50" t="str">
        <f>固定资产盘点表!G20</f>
        <v>2013-06-28</v>
      </c>
      <c r="H20" s="51">
        <f>固定资产盘点表!I20</f>
        <v>11111.11</v>
      </c>
      <c r="I20" s="51">
        <f>固定资产盘点表!J20</f>
        <v>5123.38</v>
      </c>
      <c r="J20" s="51">
        <f>VLOOKUP(B20,'2020.7固定资产评估表'!$B$7:$J$68,9,0)</f>
        <v>96861</v>
      </c>
      <c r="K20" s="61">
        <f t="shared" si="1"/>
        <v>0.3972</v>
      </c>
      <c r="L20" s="51">
        <f t="shared" si="0"/>
        <v>38473.1892</v>
      </c>
      <c r="M20" s="47"/>
      <c r="N20" s="47"/>
      <c r="O20" s="62"/>
    </row>
    <row r="21" customHeight="1" spans="1:15">
      <c r="A21" s="42">
        <v>15</v>
      </c>
      <c r="B21" s="50" t="str">
        <f>固定资产盘点表!B21</f>
        <v>030014</v>
      </c>
      <c r="C21" s="50" t="str">
        <f>固定资产盘点表!C21</f>
        <v>包覆机胶轮</v>
      </c>
      <c r="D21" s="50" t="str">
        <f>固定资产盘点表!D21</f>
        <v/>
      </c>
      <c r="E21" s="50" t="str">
        <f>固定资产盘点表!E21</f>
        <v>台</v>
      </c>
      <c r="F21" s="50" t="str">
        <f>固定资产盘点表!F21</f>
        <v>164</v>
      </c>
      <c r="G21" s="50" t="str">
        <f>固定资产盘点表!G21</f>
        <v>2013-07-19</v>
      </c>
      <c r="H21" s="51">
        <f>固定资产盘点表!I21</f>
        <v>4905.98</v>
      </c>
      <c r="I21" s="51">
        <f>固定资产盘点表!J21</f>
        <v>2288.42</v>
      </c>
      <c r="J21" s="51">
        <f>VLOOKUP(B21,'2020.7固定资产评估表'!$B$7:$J$68,9,0)</f>
        <v>4316</v>
      </c>
      <c r="K21" s="61">
        <f t="shared" si="1"/>
        <v>0.4</v>
      </c>
      <c r="L21" s="51">
        <f t="shared" si="0"/>
        <v>1726.4</v>
      </c>
      <c r="M21" s="47"/>
      <c r="N21" s="47"/>
      <c r="O21" s="62"/>
    </row>
    <row r="22" customHeight="1" spans="1:15">
      <c r="A22" s="42">
        <v>16</v>
      </c>
      <c r="B22" s="50" t="str">
        <f>固定资产盘点表!B22</f>
        <v>030015</v>
      </c>
      <c r="C22" s="50" t="str">
        <f>固定资产盘点表!C22</f>
        <v>波浪板150</v>
      </c>
      <c r="D22" s="50" t="str">
        <f>固定资产盘点表!D22</f>
        <v>150</v>
      </c>
      <c r="E22" s="50" t="str">
        <f>固定资产盘点表!E22</f>
        <v>台</v>
      </c>
      <c r="F22" s="50" t="str">
        <f>固定资产盘点表!F22</f>
        <v>1</v>
      </c>
      <c r="G22" s="50" t="str">
        <f>固定资产盘点表!G22</f>
        <v>2013-07-25</v>
      </c>
      <c r="H22" s="51">
        <f>固定资产盘点表!I22</f>
        <v>22222.22</v>
      </c>
      <c r="I22" s="51">
        <f>固定资产盘点表!J22</f>
        <v>10366.77</v>
      </c>
      <c r="J22" s="51">
        <f>VLOOKUP(B22,'2020.7固定资产评估表'!$B$7:$J$68,9,0)</f>
        <v>14757.4</v>
      </c>
      <c r="K22" s="61">
        <f t="shared" si="1"/>
        <v>0.4</v>
      </c>
      <c r="L22" s="51">
        <f t="shared" si="0"/>
        <v>5902.96</v>
      </c>
      <c r="M22" s="47"/>
      <c r="N22" s="47"/>
      <c r="O22" s="62"/>
    </row>
    <row r="23" customHeight="1" spans="1:15">
      <c r="A23" s="42">
        <v>17</v>
      </c>
      <c r="B23" s="50" t="str">
        <f>固定资产盘点表!B23</f>
        <v>030016</v>
      </c>
      <c r="C23" s="50" t="str">
        <f>固定资产盘点表!C23</f>
        <v>三圆板135</v>
      </c>
      <c r="D23" s="50" t="str">
        <f>固定资产盘点表!D23</f>
        <v>135</v>
      </c>
      <c r="E23" s="50" t="str">
        <f>固定资产盘点表!E23</f>
        <v>台</v>
      </c>
      <c r="F23" s="50" t="str">
        <f>固定资产盘点表!F23</f>
        <v>2</v>
      </c>
      <c r="G23" s="50" t="str">
        <f>固定资产盘点表!G23</f>
        <v>2013-07-25</v>
      </c>
      <c r="H23" s="51">
        <f>固定资产盘点表!I23</f>
        <v>42735.04</v>
      </c>
      <c r="I23" s="51">
        <f>固定资产盘点表!J23</f>
        <v>19935.89</v>
      </c>
      <c r="J23" s="51">
        <f>VLOOKUP(B23,'2020.7固定资产评估表'!$B$7:$J$68,9,0)</f>
        <v>28386</v>
      </c>
      <c r="K23" s="61">
        <f t="shared" si="1"/>
        <v>0.4</v>
      </c>
      <c r="L23" s="51">
        <f t="shared" si="0"/>
        <v>11354.4</v>
      </c>
      <c r="M23" s="47"/>
      <c r="N23" s="47"/>
      <c r="O23" s="62"/>
    </row>
    <row r="24" customHeight="1" spans="1:15">
      <c r="A24" s="42">
        <v>18</v>
      </c>
      <c r="B24" s="50" t="str">
        <f>固定资产盘点表!B24</f>
        <v>030017</v>
      </c>
      <c r="C24" s="50" t="str">
        <f>固定资产盘点表!C24</f>
        <v>小长城159</v>
      </c>
      <c r="D24" s="50" t="str">
        <f>固定资产盘点表!D24</f>
        <v>159</v>
      </c>
      <c r="E24" s="50" t="str">
        <f>固定资产盘点表!E24</f>
        <v>台</v>
      </c>
      <c r="F24" s="50" t="str">
        <f>固定资产盘点表!F24</f>
        <v>1</v>
      </c>
      <c r="G24" s="50" t="str">
        <f>固定资产盘点表!G24</f>
        <v>2013-07-25</v>
      </c>
      <c r="H24" s="51">
        <f>固定资产盘点表!I24</f>
        <v>22222.22</v>
      </c>
      <c r="I24" s="51">
        <f>固定资产盘点表!J24</f>
        <v>10366.77</v>
      </c>
      <c r="J24" s="51">
        <f>VLOOKUP(B24,'2020.7固定资产评估表'!$B$7:$J$68,9,0)</f>
        <v>14757.4</v>
      </c>
      <c r="K24" s="61">
        <f t="shared" si="1"/>
        <v>0.4</v>
      </c>
      <c r="L24" s="51">
        <f t="shared" si="0"/>
        <v>5902.96</v>
      </c>
      <c r="M24" s="47"/>
      <c r="N24" s="47"/>
      <c r="O24" s="62"/>
    </row>
    <row r="25" customHeight="1" spans="1:15">
      <c r="A25" s="42">
        <v>19</v>
      </c>
      <c r="B25" s="50" t="str">
        <f>固定资产盘点表!B25</f>
        <v>030018</v>
      </c>
      <c r="C25" s="50" t="str">
        <f>固定资产盘点表!C25</f>
        <v>PVC木塑异型材生产线2</v>
      </c>
      <c r="D25" s="50" t="str">
        <f>固定资产盘点表!D25</f>
        <v>Z51-STM-160</v>
      </c>
      <c r="E25" s="50" t="str">
        <f>固定资产盘点表!E25</f>
        <v>台</v>
      </c>
      <c r="F25" s="50" t="str">
        <f>固定资产盘点表!F25</f>
        <v>2</v>
      </c>
      <c r="G25" s="50" t="str">
        <f>固定资产盘点表!G25</f>
        <v>2013-07-25</v>
      </c>
      <c r="H25" s="51">
        <f>固定资产盘点表!I25</f>
        <v>285470.08</v>
      </c>
      <c r="I25" s="51">
        <f>固定资产盘点表!J25</f>
        <v>133171.61</v>
      </c>
      <c r="J25" s="51">
        <f>VLOOKUP(B25,'2020.7固定资产评估表'!$B$7:$J$68,9,0)</f>
        <v>258686.1</v>
      </c>
      <c r="K25" s="61">
        <f t="shared" si="1"/>
        <v>0.4</v>
      </c>
      <c r="L25" s="51">
        <f t="shared" si="0"/>
        <v>103474.44</v>
      </c>
      <c r="M25" s="47"/>
      <c r="N25" s="47"/>
      <c r="O25" s="62"/>
    </row>
    <row r="26" customHeight="1" spans="1:15">
      <c r="A26" s="42">
        <v>20</v>
      </c>
      <c r="B26" s="50" t="str">
        <f>固定资产盘点表!B26</f>
        <v>030019</v>
      </c>
      <c r="C26" s="50" t="str">
        <f>固定资产盘点表!C26</f>
        <v>PVC木塑异型材生产线3</v>
      </c>
      <c r="D26" s="50" t="str">
        <f>固定资产盘点表!D26</f>
        <v>Z65/132+STM240</v>
      </c>
      <c r="E26" s="50" t="str">
        <f>固定资产盘点表!E26</f>
        <v>台</v>
      </c>
      <c r="F26" s="50" t="str">
        <f>固定资产盘点表!F26</f>
        <v>2</v>
      </c>
      <c r="G26" s="50" t="str">
        <f>固定资产盘点表!G26</f>
        <v>2013-07-25</v>
      </c>
      <c r="H26" s="51">
        <f>固定资产盘点表!I26</f>
        <v>400000</v>
      </c>
      <c r="I26" s="51">
        <f>固定资产盘点表!J26</f>
        <v>186599.9</v>
      </c>
      <c r="J26" s="51">
        <f>VLOOKUP(B26,'2020.7固定资产评估表'!$B$7:$J$68,9,0)</f>
        <v>361880</v>
      </c>
      <c r="K26" s="61">
        <f t="shared" si="1"/>
        <v>0.4</v>
      </c>
      <c r="L26" s="51">
        <f t="shared" si="0"/>
        <v>144752</v>
      </c>
      <c r="M26" s="47"/>
      <c r="N26" s="47"/>
      <c r="O26" s="62"/>
    </row>
    <row r="27" customHeight="1" spans="1:15">
      <c r="A27" s="42">
        <v>21</v>
      </c>
      <c r="B27" s="50" t="str">
        <f>固定资产盘点表!B27</f>
        <v>030020</v>
      </c>
      <c r="C27" s="50" t="str">
        <f>固定资产盘点表!C27</f>
        <v>8040天花模具</v>
      </c>
      <c r="D27" s="50" t="str">
        <f>固定资产盘点表!D27</f>
        <v>套</v>
      </c>
      <c r="E27" s="50" t="str">
        <f>固定资产盘点表!E27</f>
        <v>台</v>
      </c>
      <c r="F27" s="50" t="str">
        <f>固定资产盘点表!F27</f>
        <v>1</v>
      </c>
      <c r="G27" s="50" t="str">
        <f>固定资产盘点表!G27</f>
        <v>2013-10-31</v>
      </c>
      <c r="H27" s="51">
        <f>固定资产盘点表!I27</f>
        <v>20512.82</v>
      </c>
      <c r="I27" s="51">
        <f>固定资产盘点表!J27</f>
        <v>9900.98</v>
      </c>
      <c r="J27" s="51">
        <f>VLOOKUP(B27,'2020.7固定资产评估表'!$B$7:$J$68,9,0)</f>
        <v>13280</v>
      </c>
      <c r="K27" s="61">
        <f t="shared" si="1"/>
        <v>0.4083</v>
      </c>
      <c r="L27" s="51">
        <f t="shared" si="0"/>
        <v>5422.224</v>
      </c>
      <c r="M27" s="47"/>
      <c r="N27" s="47"/>
      <c r="O27" s="62"/>
    </row>
    <row r="28" customHeight="1" spans="1:15">
      <c r="A28" s="42">
        <v>22</v>
      </c>
      <c r="B28" s="50" t="str">
        <f>固定资产盘点表!B28</f>
        <v>030021</v>
      </c>
      <c r="C28" s="50" t="str">
        <f>固定资产盘点表!C28</f>
        <v>7050方管模具</v>
      </c>
      <c r="D28" s="50" t="str">
        <f>固定资产盘点表!D28</f>
        <v>套</v>
      </c>
      <c r="E28" s="50" t="str">
        <f>固定资产盘点表!E28</f>
        <v>台</v>
      </c>
      <c r="F28" s="50" t="str">
        <f>固定资产盘点表!F28</f>
        <v>1</v>
      </c>
      <c r="G28" s="50" t="str">
        <f>固定资产盘点表!G28</f>
        <v>2013-10-31</v>
      </c>
      <c r="H28" s="51">
        <f>固定资产盘点表!I28</f>
        <v>20512.82</v>
      </c>
      <c r="I28" s="51">
        <f>固定资产盘点表!J28</f>
        <v>9900.98</v>
      </c>
      <c r="J28" s="51">
        <f>VLOOKUP(B28,'2020.7固定资产评估表'!$B$7:$J$68,9,0)</f>
        <v>13280</v>
      </c>
      <c r="K28" s="61">
        <f t="shared" si="1"/>
        <v>0.4083</v>
      </c>
      <c r="L28" s="51">
        <f t="shared" si="0"/>
        <v>5422.224</v>
      </c>
      <c r="M28" s="47"/>
      <c r="N28" s="47"/>
      <c r="O28" s="62"/>
    </row>
    <row r="29" customHeight="1" spans="1:15">
      <c r="A29" s="42">
        <v>23</v>
      </c>
      <c r="B29" s="50" t="str">
        <f>固定资产盘点表!B29</f>
        <v>030022</v>
      </c>
      <c r="C29" s="50" t="str">
        <f>固定资产盘点表!C29</f>
        <v>大长城模具</v>
      </c>
      <c r="D29" s="50" t="str">
        <f>固定资产盘点表!D29</f>
        <v>套</v>
      </c>
      <c r="E29" s="50" t="str">
        <f>固定资产盘点表!E29</f>
        <v>台</v>
      </c>
      <c r="F29" s="50" t="str">
        <f>固定资产盘点表!F29</f>
        <v>1</v>
      </c>
      <c r="G29" s="50" t="str">
        <f>固定资产盘点表!G29</f>
        <v>2013-10-31</v>
      </c>
      <c r="H29" s="51">
        <f>固定资产盘点表!I29</f>
        <v>23931.62</v>
      </c>
      <c r="I29" s="51">
        <f>固定资产盘点表!J29</f>
        <v>11551.06</v>
      </c>
      <c r="J29" s="51">
        <f>VLOOKUP(B29,'2020.7固定资产评估表'!$B$7:$J$68,9,0)</f>
        <v>15770</v>
      </c>
      <c r="K29" s="61">
        <f t="shared" si="1"/>
        <v>0.4083</v>
      </c>
      <c r="L29" s="51">
        <f t="shared" si="0"/>
        <v>6438.891</v>
      </c>
      <c r="M29" s="47"/>
      <c r="N29" s="47"/>
      <c r="O29" s="62"/>
    </row>
    <row r="30" customHeight="1" spans="1:15">
      <c r="A30" s="42">
        <v>24</v>
      </c>
      <c r="B30" s="50" t="str">
        <f>固定资产盘点表!B30</f>
        <v>030023</v>
      </c>
      <c r="C30" s="50" t="str">
        <f>固定资产盘点表!C30</f>
        <v>混合机组</v>
      </c>
      <c r="D30" s="50" t="str">
        <f>固定资产盘点表!D30</f>
        <v>R500Z/LH1000</v>
      </c>
      <c r="E30" s="50" t="str">
        <f>固定资产盘点表!E30</f>
        <v>台</v>
      </c>
      <c r="F30" s="50" t="str">
        <f>固定资产盘点表!F30</f>
        <v>1</v>
      </c>
      <c r="G30" s="50" t="str">
        <f>固定资产盘点表!G30</f>
        <v>2013-10-31</v>
      </c>
      <c r="H30" s="51">
        <f>固定资产盘点表!I30</f>
        <v>106837.6</v>
      </c>
      <c r="I30" s="51">
        <f>固定资产盘点表!J30</f>
        <v>51566.92</v>
      </c>
      <c r="J30" s="51">
        <f>VLOOKUP(B30,'2020.7固定资产评估表'!$B$7:$J$68,9,0)</f>
        <v>93126</v>
      </c>
      <c r="K30" s="61">
        <f t="shared" si="1"/>
        <v>0.4083</v>
      </c>
      <c r="L30" s="51">
        <f t="shared" si="0"/>
        <v>38023.3458</v>
      </c>
      <c r="M30" s="47"/>
      <c r="N30" s="47"/>
      <c r="O30" s="62"/>
    </row>
    <row r="31" customHeight="1" spans="1:15">
      <c r="A31" s="42">
        <v>25</v>
      </c>
      <c r="B31" s="50" t="str">
        <f>固定资产盘点表!B31</f>
        <v>030024</v>
      </c>
      <c r="C31" s="50" t="str">
        <f>固定资产盘点表!C31</f>
        <v>挤出机螺旋上料机</v>
      </c>
      <c r="D31" s="50" t="str">
        <f>固定资产盘点表!D31</f>
        <v/>
      </c>
      <c r="E31" s="50" t="str">
        <f>固定资产盘点表!E31</f>
        <v>台</v>
      </c>
      <c r="F31" s="50" t="str">
        <f>固定资产盘点表!F31</f>
        <v>4</v>
      </c>
      <c r="G31" s="50" t="str">
        <f>固定资产盘点表!G31</f>
        <v>2013-10-31</v>
      </c>
      <c r="H31" s="51">
        <f>固定资产盘点表!I31</f>
        <v>29059.83</v>
      </c>
      <c r="I31" s="51">
        <f>固定资产盘点表!J31</f>
        <v>14026.23</v>
      </c>
      <c r="J31" s="51">
        <f>VLOOKUP(B31,'2020.7固定资产评估表'!$B$7:$J$68,9,0)</f>
        <v>25315</v>
      </c>
      <c r="K31" s="61">
        <f t="shared" si="1"/>
        <v>0.4083</v>
      </c>
      <c r="L31" s="51">
        <f t="shared" si="0"/>
        <v>10336.1145</v>
      </c>
      <c r="M31" s="47"/>
      <c r="N31" s="47"/>
      <c r="O31" s="62"/>
    </row>
    <row r="32" customHeight="1" spans="1:15">
      <c r="A32" s="42">
        <v>26</v>
      </c>
      <c r="B32" s="50" t="str">
        <f>固定资产盘点表!B32</f>
        <v>030025</v>
      </c>
      <c r="C32" s="50" t="str">
        <f>固定资产盘点表!C32</f>
        <v>螺旋上料机电控</v>
      </c>
      <c r="D32" s="50" t="str">
        <f>固定资产盘点表!D32</f>
        <v/>
      </c>
      <c r="E32" s="50" t="str">
        <f>固定资产盘点表!E32</f>
        <v>台</v>
      </c>
      <c r="F32" s="50" t="str">
        <f>固定资产盘点表!F32</f>
        <v>4</v>
      </c>
      <c r="G32" s="50" t="str">
        <f>固定资产盘点表!G32</f>
        <v>2013-10-31</v>
      </c>
      <c r="H32" s="51">
        <f>固定资产盘点表!I32</f>
        <v>3418.8</v>
      </c>
      <c r="I32" s="51">
        <f>固定资产盘点表!J32</f>
        <v>1650.31</v>
      </c>
      <c r="J32" s="51">
        <f>VLOOKUP(B32,'2020.7固定资产评估表'!$B$7:$J$68,9,0)</f>
        <v>2988</v>
      </c>
      <c r="K32" s="61">
        <f t="shared" si="1"/>
        <v>0.4083</v>
      </c>
      <c r="L32" s="51">
        <f t="shared" si="0"/>
        <v>1220.0004</v>
      </c>
      <c r="M32" s="47"/>
      <c r="N32" s="47"/>
      <c r="O32" s="62"/>
    </row>
    <row r="33" customHeight="1" spans="1:15">
      <c r="A33" s="42">
        <v>27</v>
      </c>
      <c r="B33" s="50" t="str">
        <f>固定资产盘点表!B33</f>
        <v>030026</v>
      </c>
      <c r="C33" s="50" t="str">
        <f>固定资产盘点表!C33</f>
        <v>移动接料车</v>
      </c>
      <c r="D33" s="50" t="str">
        <f>固定资产盘点表!D33</f>
        <v>400L</v>
      </c>
      <c r="E33" s="50" t="str">
        <f>固定资产盘点表!E33</f>
        <v>台</v>
      </c>
      <c r="F33" s="50" t="str">
        <f>固定资产盘点表!F33</f>
        <v>10</v>
      </c>
      <c r="G33" s="50" t="str">
        <f>固定资产盘点表!G33</f>
        <v>2013-10-31</v>
      </c>
      <c r="H33" s="51">
        <f>固定资产盘点表!I33</f>
        <v>38461.54</v>
      </c>
      <c r="I33" s="51">
        <f>固定资产盘点表!J33</f>
        <v>18564.16</v>
      </c>
      <c r="J33" s="51">
        <f>VLOOKUP(B33,'2020.7固定资产评估表'!$B$7:$J$68,9,0)</f>
        <v>33532</v>
      </c>
      <c r="K33" s="61">
        <f t="shared" si="1"/>
        <v>0.4083</v>
      </c>
      <c r="L33" s="51">
        <f t="shared" si="0"/>
        <v>13691.1156</v>
      </c>
      <c r="M33" s="47"/>
      <c r="N33" s="47"/>
      <c r="O33" s="62"/>
    </row>
    <row r="34" customHeight="1" spans="1:15">
      <c r="A34" s="42">
        <v>28</v>
      </c>
      <c r="B34" s="50" t="str">
        <f>固定资产盘点表!B34</f>
        <v>030027</v>
      </c>
      <c r="C34" s="50" t="str">
        <f>固定资产盘点表!C34</f>
        <v>上料系统</v>
      </c>
      <c r="D34" s="50" t="str">
        <f>固定资产盘点表!D34</f>
        <v>JZRL500/1000</v>
      </c>
      <c r="E34" s="50" t="str">
        <f>固定资产盘点表!E34</f>
        <v>台</v>
      </c>
      <c r="F34" s="50" t="str">
        <f>固定资产盘点表!F34</f>
        <v>1</v>
      </c>
      <c r="G34" s="50" t="str">
        <f>固定资产盘点表!G34</f>
        <v>2013-10-31</v>
      </c>
      <c r="H34" s="51">
        <f>固定资产盘点表!I34</f>
        <v>47008.55</v>
      </c>
      <c r="I34" s="51">
        <f>固定资产盘点表!J34</f>
        <v>22689.61</v>
      </c>
      <c r="J34" s="51">
        <f>VLOOKUP(B34,'2020.7固定资产评估表'!$B$7:$J$68,9,0)</f>
        <v>41002</v>
      </c>
      <c r="K34" s="61">
        <f t="shared" si="1"/>
        <v>0.4083</v>
      </c>
      <c r="L34" s="51">
        <f t="shared" si="0"/>
        <v>16741.1166</v>
      </c>
      <c r="M34" s="47"/>
      <c r="N34" s="47"/>
      <c r="O34" s="62"/>
    </row>
    <row r="35" customHeight="1" spans="1:15">
      <c r="A35" s="42">
        <v>29</v>
      </c>
      <c r="B35" s="50" t="str">
        <f>固定资产盘点表!B35</f>
        <v>030028</v>
      </c>
      <c r="C35" s="50" t="str">
        <f>固定资产盘点表!C35</f>
        <v>成品储料上料系统及配件</v>
      </c>
      <c r="D35" s="50" t="str">
        <f>固定资产盘点表!D35</f>
        <v>含电控</v>
      </c>
      <c r="E35" s="50" t="str">
        <f>固定资产盘点表!E35</f>
        <v>台</v>
      </c>
      <c r="F35" s="50" t="str">
        <f>固定资产盘点表!F35</f>
        <v>1</v>
      </c>
      <c r="G35" s="50" t="str">
        <f>固定资产盘点表!G35</f>
        <v>2014-02-28</v>
      </c>
      <c r="H35" s="51">
        <f>固定资产盘点表!I35</f>
        <v>168461.52</v>
      </c>
      <c r="I35" s="51">
        <f>固定资产盘点表!J35</f>
        <v>84942.08</v>
      </c>
      <c r="J35" s="51">
        <f>VLOOKUP(B35,'2020.7固定资产评估表'!$B$7:$J$68,9,0)</f>
        <v>146744</v>
      </c>
      <c r="K35" s="61">
        <f t="shared" si="1"/>
        <v>0.4194</v>
      </c>
      <c r="L35" s="51">
        <f t="shared" si="0"/>
        <v>61544.4336</v>
      </c>
      <c r="M35" s="47"/>
      <c r="N35" s="47"/>
      <c r="O35" s="62"/>
    </row>
    <row r="36" customHeight="1" spans="1:15">
      <c r="A36" s="42">
        <v>30</v>
      </c>
      <c r="B36" s="50" t="str">
        <f>固定资产盘点表!B36</f>
        <v>030029</v>
      </c>
      <c r="C36" s="50" t="str">
        <f>固定资产盘点表!C36</f>
        <v>UV平板打印机</v>
      </c>
      <c r="D36" s="50" t="str">
        <f>固定资产盘点表!D36</f>
        <v/>
      </c>
      <c r="E36" s="50" t="str">
        <f>固定资产盘点表!E36</f>
        <v>台</v>
      </c>
      <c r="F36" s="50" t="str">
        <f>固定资产盘点表!F36</f>
        <v>1</v>
      </c>
      <c r="G36" s="50" t="str">
        <f>固定资产盘点表!G36</f>
        <v>2014-03-31</v>
      </c>
      <c r="H36" s="51">
        <f>固定资产盘点表!I36</f>
        <v>225726.57</v>
      </c>
      <c r="I36" s="51">
        <f>固定资产盘点表!J36</f>
        <v>115032.68</v>
      </c>
      <c r="J36" s="51">
        <f>VLOOKUP(B36,'2020.7固定资产评估表'!$B$7:$J$68,9,0)</f>
        <v>196710</v>
      </c>
      <c r="K36" s="61">
        <f t="shared" si="1"/>
        <v>0.4222</v>
      </c>
      <c r="L36" s="51">
        <f t="shared" si="0"/>
        <v>83050.962</v>
      </c>
      <c r="M36" s="47"/>
      <c r="N36" s="47"/>
      <c r="O36" s="62"/>
    </row>
    <row r="37" customHeight="1" spans="1:15">
      <c r="A37" s="42">
        <v>31</v>
      </c>
      <c r="B37" s="50" t="str">
        <f>固定资产盘点表!B37</f>
        <v>030030</v>
      </c>
      <c r="C37" s="50" t="str">
        <f>固定资产盘点表!C37</f>
        <v>熔体流动速率仪</v>
      </c>
      <c r="D37" s="50" t="str">
        <f>固定资产盘点表!D37</f>
        <v>XNR-400D</v>
      </c>
      <c r="E37" s="50" t="str">
        <f>固定资产盘点表!E37</f>
        <v>台</v>
      </c>
      <c r="F37" s="50" t="str">
        <f>固定资产盘点表!F37</f>
        <v>1</v>
      </c>
      <c r="G37" s="50" t="str">
        <f>固定资产盘点表!G37</f>
        <v>2014-04-30</v>
      </c>
      <c r="H37" s="51">
        <f>固定资产盘点表!I37</f>
        <v>8547.01</v>
      </c>
      <c r="I37" s="51">
        <f>固定资产盘点表!J37</f>
        <v>4401.61</v>
      </c>
      <c r="J37" s="51">
        <f>VLOOKUP(B37,'2020.7固定资产评估表'!$B$7:$J$68,9,0)</f>
        <v>7445.1</v>
      </c>
      <c r="K37" s="61">
        <f t="shared" si="1"/>
        <v>0.425</v>
      </c>
      <c r="L37" s="51">
        <f t="shared" si="0"/>
        <v>3164.1675</v>
      </c>
      <c r="M37" s="47"/>
      <c r="N37" s="47"/>
      <c r="O37" s="62"/>
    </row>
    <row r="38" customHeight="1" spans="1:15">
      <c r="A38" s="42">
        <v>32</v>
      </c>
      <c r="B38" s="50" t="str">
        <f>固定资产盘点表!B38</f>
        <v>030031</v>
      </c>
      <c r="C38" s="50" t="str">
        <f>固定资产盘点表!C38</f>
        <v>微机控制电子万能试验机</v>
      </c>
      <c r="D38" s="50" t="str">
        <f>固定资产盘点表!D38</f>
        <v>WDW-20</v>
      </c>
      <c r="E38" s="50" t="str">
        <f>固定资产盘点表!E38</f>
        <v>台</v>
      </c>
      <c r="F38" s="50" t="str">
        <f>固定资产盘点表!F38</f>
        <v>1</v>
      </c>
      <c r="G38" s="50" t="str">
        <f>固定资产盘点表!G38</f>
        <v>2014-05-26</v>
      </c>
      <c r="H38" s="51">
        <f>固定资产盘点表!I38</f>
        <v>29914.53</v>
      </c>
      <c r="I38" s="51">
        <f>固定资产盘点表!J38</f>
        <v>15567.04</v>
      </c>
      <c r="J38" s="51">
        <f>VLOOKUP(B38,'2020.7固定资产评估表'!$B$7:$J$68,9,0)</f>
        <v>26062</v>
      </c>
      <c r="K38" s="61">
        <f t="shared" si="1"/>
        <v>0.4278</v>
      </c>
      <c r="L38" s="51">
        <f t="shared" si="0"/>
        <v>11149.3236</v>
      </c>
      <c r="M38" s="47"/>
      <c r="N38" s="47"/>
      <c r="O38" s="62"/>
    </row>
    <row r="39" customHeight="1" spans="1:15">
      <c r="A39" s="42">
        <v>33</v>
      </c>
      <c r="B39" s="50" t="str">
        <f>固定资产盘点表!B39</f>
        <v>030032</v>
      </c>
      <c r="C39" s="50" t="str">
        <f>固定资产盘点表!C39</f>
        <v>45共挤机</v>
      </c>
      <c r="D39" s="50" t="str">
        <f>固定资产盘点表!D39</f>
        <v/>
      </c>
      <c r="E39" s="50" t="str">
        <f>固定资产盘点表!E39</f>
        <v>台</v>
      </c>
      <c r="F39" s="50" t="str">
        <f>固定资产盘点表!F39</f>
        <v>1</v>
      </c>
      <c r="G39" s="50" t="str">
        <f>固定资产盘点表!G39</f>
        <v>2014-07-29</v>
      </c>
      <c r="H39" s="51">
        <f>固定资产盘点表!I39</f>
        <v>35897.44</v>
      </c>
      <c r="I39" s="51">
        <f>固定资产盘点表!J39</f>
        <v>19067.29</v>
      </c>
      <c r="J39" s="51">
        <f>VLOOKUP(B39,'2020.7固定资产评估表'!$B$7:$J$68,9,0)</f>
        <v>31291</v>
      </c>
      <c r="K39" s="61">
        <f t="shared" si="1"/>
        <v>0.4333</v>
      </c>
      <c r="L39" s="51">
        <f t="shared" si="0"/>
        <v>13558.3903</v>
      </c>
      <c r="M39" s="47"/>
      <c r="N39" s="47"/>
      <c r="O39" s="62"/>
    </row>
    <row r="40" customHeight="1" spans="1:15">
      <c r="A40" s="42">
        <v>34</v>
      </c>
      <c r="B40" s="50" t="str">
        <f>固定资产盘点表!B40</f>
        <v>030033</v>
      </c>
      <c r="C40" s="50" t="str">
        <f>固定资产盘点表!C40</f>
        <v>30共挤机</v>
      </c>
      <c r="D40" s="50" t="str">
        <f>固定资产盘点表!D40</f>
        <v/>
      </c>
      <c r="E40" s="50" t="str">
        <f>固定资产盘点表!E40</f>
        <v>台</v>
      </c>
      <c r="F40" s="50" t="str">
        <f>固定资产盘点表!F40</f>
        <v>1</v>
      </c>
      <c r="G40" s="50" t="str">
        <f>固定资产盘点表!G40</f>
        <v>2014-07-29</v>
      </c>
      <c r="H40" s="51">
        <f>固定资产盘点表!I40</f>
        <v>29914.53</v>
      </c>
      <c r="I40" s="51">
        <f>固定资产盘点表!J40</f>
        <v>15889.45</v>
      </c>
      <c r="J40" s="51">
        <f>VLOOKUP(B40,'2020.7固定资产评估表'!$B$7:$J$68,9,0)</f>
        <v>26062</v>
      </c>
      <c r="K40" s="61">
        <f t="shared" si="1"/>
        <v>0.4333</v>
      </c>
      <c r="L40" s="51">
        <f t="shared" si="0"/>
        <v>11292.6646</v>
      </c>
      <c r="M40" s="47"/>
      <c r="N40" s="47"/>
      <c r="O40" s="62"/>
    </row>
    <row r="41" customHeight="1" spans="1:15">
      <c r="A41" s="42">
        <v>35</v>
      </c>
      <c r="B41" s="50" t="str">
        <f>固定资产盘点表!B41</f>
        <v>030034</v>
      </c>
      <c r="C41" s="50" t="str">
        <f>固定资产盘点表!C41</f>
        <v>50*50模具</v>
      </c>
      <c r="D41" s="50" t="str">
        <f>固定资产盘点表!D41</f>
        <v/>
      </c>
      <c r="E41" s="50" t="str">
        <f>固定资产盘点表!E41</f>
        <v>台</v>
      </c>
      <c r="F41" s="50" t="str">
        <f>固定资产盘点表!F41</f>
        <v>1</v>
      </c>
      <c r="G41" s="50" t="str">
        <f>固定资产盘点表!G41</f>
        <v>2014-07-29</v>
      </c>
      <c r="H41" s="51">
        <f>固定资产盘点表!I41</f>
        <v>12820.51</v>
      </c>
      <c r="I41" s="51">
        <f>固定资产盘点表!J41</f>
        <v>6809.68</v>
      </c>
      <c r="J41" s="51">
        <f>VLOOKUP(B41,'2020.7固定资产评估表'!$B$7:$J$68,9,0)</f>
        <v>8300</v>
      </c>
      <c r="K41" s="61">
        <f t="shared" si="1"/>
        <v>0.4333</v>
      </c>
      <c r="L41" s="51">
        <f t="shared" si="0"/>
        <v>3596.39</v>
      </c>
      <c r="M41" s="47"/>
      <c r="N41" s="47"/>
      <c r="O41" s="62"/>
    </row>
    <row r="42" customHeight="1" spans="1:15">
      <c r="A42" s="42">
        <v>36</v>
      </c>
      <c r="B42" s="50" t="str">
        <f>固定资产盘点表!B42</f>
        <v>030035</v>
      </c>
      <c r="C42" s="50" t="str">
        <f>固定资产盘点表!C42</f>
        <v>65*25模具</v>
      </c>
      <c r="D42" s="50" t="str">
        <f>固定资产盘点表!D42</f>
        <v/>
      </c>
      <c r="E42" s="50" t="str">
        <f>固定资产盘点表!E42</f>
        <v>台</v>
      </c>
      <c r="F42" s="50" t="str">
        <f>固定资产盘点表!F42</f>
        <v>1</v>
      </c>
      <c r="G42" s="50" t="str">
        <f>固定资产盘点表!G42</f>
        <v>2014-07-29</v>
      </c>
      <c r="H42" s="51">
        <f>固定资产盘点表!I42</f>
        <v>16239.32</v>
      </c>
      <c r="I42" s="51">
        <f>固定资产盘点表!J42</f>
        <v>8625.95</v>
      </c>
      <c r="J42" s="51">
        <f>VLOOKUP(B42,'2020.7固定资产评估表'!$B$7:$J$68,9,0)</f>
        <v>9960</v>
      </c>
      <c r="K42" s="61">
        <f t="shared" si="1"/>
        <v>0.4333</v>
      </c>
      <c r="L42" s="51">
        <f t="shared" si="0"/>
        <v>4315.668</v>
      </c>
      <c r="M42" s="47"/>
      <c r="N42" s="47"/>
      <c r="O42" s="62"/>
    </row>
    <row r="43" customHeight="1" spans="1:15">
      <c r="A43" s="42">
        <v>37</v>
      </c>
      <c r="B43" s="50" t="str">
        <f>固定资产盘点表!B43</f>
        <v>030036</v>
      </c>
      <c r="C43" s="50" t="str">
        <f>固定资产盘点表!C43</f>
        <v>51*16模具</v>
      </c>
      <c r="D43" s="50" t="str">
        <f>固定资产盘点表!D43</f>
        <v/>
      </c>
      <c r="E43" s="50" t="str">
        <f>固定资产盘点表!E43</f>
        <v>台</v>
      </c>
      <c r="F43" s="50" t="str">
        <f>固定资产盘点表!F43</f>
        <v>1</v>
      </c>
      <c r="G43" s="50" t="str">
        <f>固定资产盘点表!G43</f>
        <v>2014-07-29</v>
      </c>
      <c r="H43" s="51">
        <f>固定资产盘点表!I43</f>
        <v>13675.21</v>
      </c>
      <c r="I43" s="51">
        <f>固定资产盘点表!J43</f>
        <v>7263.84</v>
      </c>
      <c r="J43" s="51">
        <f>VLOOKUP(B43,'2020.7固定资产评估表'!$B$7:$J$68,9,0)</f>
        <v>8300</v>
      </c>
      <c r="K43" s="61">
        <f t="shared" si="1"/>
        <v>0.4333</v>
      </c>
      <c r="L43" s="51">
        <f t="shared" si="0"/>
        <v>3596.39</v>
      </c>
      <c r="M43" s="47"/>
      <c r="N43" s="47"/>
      <c r="O43" s="62"/>
    </row>
    <row r="44" customHeight="1" spans="1:15">
      <c r="A44" s="42">
        <v>38</v>
      </c>
      <c r="B44" s="50" t="str">
        <f>固定资产盘点表!B44</f>
        <v>030037</v>
      </c>
      <c r="C44" s="50" t="str">
        <f>固定资产盘点表!C44</f>
        <v>50*50共挤模头</v>
      </c>
      <c r="D44" s="50" t="str">
        <f>固定资产盘点表!D44</f>
        <v/>
      </c>
      <c r="E44" s="50" t="str">
        <f>固定资产盘点表!E44</f>
        <v>台</v>
      </c>
      <c r="F44" s="50" t="str">
        <f>固定资产盘点表!F44</f>
        <v>1</v>
      </c>
      <c r="G44" s="50" t="str">
        <f>固定资产盘点表!G44</f>
        <v>2014-07-29</v>
      </c>
      <c r="H44" s="51">
        <f>固定资产盘点表!I44</f>
        <v>3418.8</v>
      </c>
      <c r="I44" s="51">
        <f>固定资产盘点表!J44</f>
        <v>1816.03</v>
      </c>
      <c r="J44" s="51">
        <f>VLOOKUP(B44,'2020.7固定资产评估表'!$B$7:$J$68,9,0)</f>
        <v>2979.7</v>
      </c>
      <c r="K44" s="61">
        <f t="shared" si="1"/>
        <v>0.4333</v>
      </c>
      <c r="L44" s="51">
        <f t="shared" si="0"/>
        <v>1291.10401</v>
      </c>
      <c r="M44" s="47"/>
      <c r="N44" s="47"/>
      <c r="O44" s="62"/>
    </row>
    <row r="45" customHeight="1" spans="1:15">
      <c r="A45" s="42">
        <v>39</v>
      </c>
      <c r="B45" s="50" t="str">
        <f>固定资产盘点表!B45</f>
        <v>030038</v>
      </c>
      <c r="C45" s="50" t="str">
        <f>固定资产盘点表!C45</f>
        <v>干燥机</v>
      </c>
      <c r="D45" s="50" t="str">
        <f>固定资产盘点表!D45</f>
        <v>50</v>
      </c>
      <c r="E45" s="50" t="str">
        <f>固定资产盘点表!E45</f>
        <v>台</v>
      </c>
      <c r="F45" s="50" t="str">
        <f>固定资产盘点表!F45</f>
        <v>2</v>
      </c>
      <c r="G45" s="50" t="str">
        <f>固定资产盘点表!G45</f>
        <v>2014-08-29</v>
      </c>
      <c r="H45" s="51">
        <f>固定资产盘点表!I45</f>
        <v>4273.5</v>
      </c>
      <c r="I45" s="51">
        <f>固定资产盘点表!J45</f>
        <v>2292.92</v>
      </c>
      <c r="J45" s="51">
        <f>VLOOKUP(B45,'2020.7固定资产评估表'!$B$7:$J$68,9,0)</f>
        <v>3718.4</v>
      </c>
      <c r="K45" s="61">
        <f t="shared" si="1"/>
        <v>0.4361</v>
      </c>
      <c r="L45" s="51">
        <f t="shared" si="0"/>
        <v>1621.59424</v>
      </c>
      <c r="M45" s="47"/>
      <c r="N45" s="47"/>
      <c r="O45" s="62"/>
    </row>
    <row r="46" customHeight="1" spans="1:15">
      <c r="A46" s="42">
        <v>40</v>
      </c>
      <c r="B46" s="50" t="str">
        <f>固定资产盘点表!B46</f>
        <v>030039</v>
      </c>
      <c r="C46" s="50" t="str">
        <f>固定资产盘点表!C46</f>
        <v>电加热金属烘干箱设备</v>
      </c>
      <c r="D46" s="50" t="str">
        <f>固定资产盘点表!D46</f>
        <v>（调质机）</v>
      </c>
      <c r="E46" s="50" t="str">
        <f>固定资产盘点表!E46</f>
        <v>台</v>
      </c>
      <c r="F46" s="50" t="str">
        <f>固定资产盘点表!F46</f>
        <v>1</v>
      </c>
      <c r="G46" s="50" t="str">
        <f>固定资产盘点表!G46</f>
        <v>2014-10-30</v>
      </c>
      <c r="H46" s="51">
        <f>固定资产盘点表!I46</f>
        <v>92687.18</v>
      </c>
      <c r="I46" s="51">
        <f>固定资产盘点表!J46</f>
        <v>50730.86</v>
      </c>
      <c r="J46" s="51">
        <f>VLOOKUP(B46,'2020.7固定资产评估表'!$B$7:$J$68,9,0)</f>
        <v>80759</v>
      </c>
      <c r="K46" s="61">
        <f t="shared" si="1"/>
        <v>0.4417</v>
      </c>
      <c r="L46" s="51">
        <f t="shared" si="0"/>
        <v>35671.2503</v>
      </c>
      <c r="M46" s="47"/>
      <c r="N46" s="47"/>
      <c r="O46" s="62"/>
    </row>
    <row r="47" customHeight="1" spans="1:15">
      <c r="A47" s="42">
        <v>41</v>
      </c>
      <c r="B47" s="50" t="str">
        <f>固定资产盘点表!B47</f>
        <v>040001</v>
      </c>
      <c r="C47" s="50" t="str">
        <f>固定资产盘点表!C47</f>
        <v>3.5吨柴油机械传动叉车</v>
      </c>
      <c r="D47" s="50" t="str">
        <f>固定资产盘点表!D47</f>
        <v>CPC35-Q3K</v>
      </c>
      <c r="E47" s="50" t="str">
        <f>固定资产盘点表!E47</f>
        <v>台</v>
      </c>
      <c r="F47" s="50" t="str">
        <f>固定资产盘点表!F47</f>
        <v>1</v>
      </c>
      <c r="G47" s="50" t="str">
        <f>固定资产盘点表!G47</f>
        <v>2014-10-30</v>
      </c>
      <c r="H47" s="51">
        <f>固定资产盘点表!I47</f>
        <v>58119.66</v>
      </c>
      <c r="I47" s="51">
        <f>固定资产盘点表!J47</f>
        <v>18656.46</v>
      </c>
      <c r="J47" s="51">
        <v>60000</v>
      </c>
      <c r="K47" s="61">
        <f t="shared" si="1"/>
        <v>0.4417</v>
      </c>
      <c r="L47" s="51">
        <f t="shared" si="0"/>
        <v>26502</v>
      </c>
      <c r="M47" s="47"/>
      <c r="N47" s="47"/>
      <c r="O47" s="62"/>
    </row>
    <row r="48" customHeight="1" spans="1:15">
      <c r="A48" s="42">
        <v>42</v>
      </c>
      <c r="B48" s="50" t="str">
        <f>固定资产盘点表!B48</f>
        <v>030040</v>
      </c>
      <c r="C48" s="50" t="str">
        <f>固定资产盘点表!C48</f>
        <v>单螺杆共挤出机及升降机</v>
      </c>
      <c r="D48" s="50" t="str">
        <f>固定资产盘点表!D48</f>
        <v>45/25</v>
      </c>
      <c r="E48" s="50" t="str">
        <f>固定资产盘点表!E48</f>
        <v>台</v>
      </c>
      <c r="F48" s="50" t="str">
        <f>固定资产盘点表!F48</f>
        <v>1</v>
      </c>
      <c r="G48" s="50" t="str">
        <f>固定资产盘点表!G48</f>
        <v>2014-10-30</v>
      </c>
      <c r="H48" s="51">
        <f>固定资产盘点表!I48</f>
        <v>30512.82</v>
      </c>
      <c r="I48" s="51">
        <f>固定资产盘点表!J48</f>
        <v>16700.7</v>
      </c>
      <c r="J48" s="51">
        <f>VLOOKUP(B48,'2020.7固定资产评估表'!$B$7:$J$68,9,0)</f>
        <v>2656</v>
      </c>
      <c r="K48" s="61">
        <f t="shared" si="1"/>
        <v>0.4417</v>
      </c>
      <c r="L48" s="51">
        <f t="shared" si="0"/>
        <v>1173.1552</v>
      </c>
      <c r="M48" s="47"/>
      <c r="N48" s="47"/>
      <c r="O48" s="62"/>
    </row>
    <row r="49" customHeight="1" spans="1:15">
      <c r="A49" s="42">
        <v>43</v>
      </c>
      <c r="B49" s="50" t="str">
        <f>固定资产盘点表!B49</f>
        <v>030041</v>
      </c>
      <c r="C49" s="50" t="str">
        <f>固定资产盘点表!C49</f>
        <v>400干磨双砂拉丝机</v>
      </c>
      <c r="D49" s="50" t="str">
        <f>固定资产盘点表!D49</f>
        <v>MM5240L</v>
      </c>
      <c r="E49" s="50" t="str">
        <f>固定资产盘点表!E49</f>
        <v>台</v>
      </c>
      <c r="F49" s="50" t="str">
        <f>固定资产盘点表!F49</f>
        <v>1</v>
      </c>
      <c r="G49" s="50" t="str">
        <f>固定资产盘点表!G49</f>
        <v>2014-10-30</v>
      </c>
      <c r="H49" s="51">
        <f>固定资产盘点表!I49</f>
        <v>36686.03</v>
      </c>
      <c r="I49" s="51">
        <f>固定资产盘点表!J49</f>
        <v>20079.35</v>
      </c>
      <c r="J49" s="51">
        <f>VLOOKUP(B49,'2020.7固定资产评估表'!$B$7:$J$68,9,0)</f>
        <v>31955</v>
      </c>
      <c r="K49" s="61">
        <f t="shared" si="1"/>
        <v>0.4417</v>
      </c>
      <c r="L49" s="51">
        <f t="shared" si="0"/>
        <v>14114.5235</v>
      </c>
      <c r="M49" s="47"/>
      <c r="N49" s="47"/>
      <c r="O49" s="62"/>
    </row>
    <row r="50" customHeight="1" spans="1:15">
      <c r="A50" s="42">
        <v>44</v>
      </c>
      <c r="B50" s="50" t="str">
        <f>固定资产盘点表!B50</f>
        <v>030042</v>
      </c>
      <c r="C50" s="50" t="str">
        <f>固定资产盘点表!C50</f>
        <v>SCS-3T电子地上衡</v>
      </c>
      <c r="D50" s="50" t="str">
        <f>固定资产盘点表!D50</f>
        <v>2*2m</v>
      </c>
      <c r="E50" s="50" t="str">
        <f>固定资产盘点表!E50</f>
        <v>台</v>
      </c>
      <c r="F50" s="50" t="str">
        <f>固定资产盘点表!F50</f>
        <v>1</v>
      </c>
      <c r="G50" s="50" t="str">
        <f>固定资产盘点表!G50</f>
        <v>2014-11-26</v>
      </c>
      <c r="H50" s="51">
        <f>固定资产盘点表!I50</f>
        <v>4700.85</v>
      </c>
      <c r="I50" s="51">
        <f>固定资产盘点表!J50</f>
        <v>2598.46</v>
      </c>
      <c r="J50" s="51">
        <f>VLOOKUP(B50,'2020.7固定资产评估表'!$B$7:$J$68,9,0)</f>
        <v>4067</v>
      </c>
      <c r="K50" s="61">
        <f t="shared" si="1"/>
        <v>0.4444</v>
      </c>
      <c r="L50" s="51">
        <f t="shared" si="0"/>
        <v>1807.3748</v>
      </c>
      <c r="M50" s="47"/>
      <c r="N50" s="47"/>
      <c r="O50" s="62"/>
    </row>
    <row r="51" customHeight="1" spans="1:15">
      <c r="A51" s="42">
        <v>45</v>
      </c>
      <c r="B51" s="50" t="str">
        <f>固定资产盘点表!B51</f>
        <v>040002</v>
      </c>
      <c r="C51" s="50" t="str">
        <f>固定资产盘点表!C51</f>
        <v>叉车两节全自由门架</v>
      </c>
      <c r="D51" s="50" t="str">
        <f>固定资产盘点表!D51</f>
        <v>H-3M</v>
      </c>
      <c r="E51" s="50" t="str">
        <f>固定资产盘点表!E51</f>
        <v>台</v>
      </c>
      <c r="F51" s="50" t="str">
        <f>固定资产盘点表!F51</f>
        <v>1</v>
      </c>
      <c r="G51" s="50" t="str">
        <f>固定资产盘点表!G51</f>
        <v>2014-11-26</v>
      </c>
      <c r="H51" s="51">
        <f>固定资产盘点表!I51</f>
        <v>10256.41</v>
      </c>
      <c r="I51" s="51">
        <f>固定资产盘点表!J51</f>
        <v>3375.12</v>
      </c>
      <c r="J51" s="51">
        <v>10000</v>
      </c>
      <c r="K51" s="61">
        <f t="shared" si="1"/>
        <v>0.4444</v>
      </c>
      <c r="L51" s="51">
        <f t="shared" si="0"/>
        <v>4444</v>
      </c>
      <c r="M51" s="47"/>
      <c r="N51" s="47"/>
      <c r="O51" s="62"/>
    </row>
    <row r="52" customHeight="1" spans="1:15">
      <c r="A52" s="42">
        <v>46</v>
      </c>
      <c r="B52" s="50" t="str">
        <f>固定资产盘点表!B52</f>
        <v>030043</v>
      </c>
      <c r="C52" s="50" t="str">
        <f>固定资产盘点表!C52</f>
        <v>玻璃纤维冷却塔</v>
      </c>
      <c r="D52" s="50" t="str">
        <f>固定资产盘点表!D52</f>
        <v>DLT-100</v>
      </c>
      <c r="E52" s="50" t="str">
        <f>固定资产盘点表!E52</f>
        <v>台</v>
      </c>
      <c r="F52" s="50" t="str">
        <f>固定资产盘点表!F52</f>
        <v>1</v>
      </c>
      <c r="G52" s="50" t="str">
        <f>固定资产盘点表!G52</f>
        <v>2014-11-26</v>
      </c>
      <c r="H52" s="51">
        <f>固定资产盘点表!I52</f>
        <v>11111.11</v>
      </c>
      <c r="I52" s="51">
        <f>固定资产盘点表!J52</f>
        <v>6141.15</v>
      </c>
      <c r="J52" s="51">
        <v>11000</v>
      </c>
      <c r="K52" s="61">
        <f t="shared" si="1"/>
        <v>0.4444</v>
      </c>
      <c r="L52" s="51">
        <f t="shared" si="0"/>
        <v>4888.4</v>
      </c>
      <c r="M52" s="47"/>
      <c r="N52" s="47"/>
      <c r="O52" s="62"/>
    </row>
    <row r="53" customHeight="1" spans="1:15">
      <c r="A53" s="42">
        <v>47</v>
      </c>
      <c r="B53" s="50" t="str">
        <f>固定资产盘点表!B53</f>
        <v>030044</v>
      </c>
      <c r="C53" s="50" t="str">
        <f>固定资产盘点表!C53</f>
        <v>手动液压搬运车</v>
      </c>
      <c r="D53" s="50" t="str">
        <f>固定资产盘点表!D53</f>
        <v>PM01222</v>
      </c>
      <c r="E53" s="50" t="str">
        <f>固定资产盘点表!E53</f>
        <v>台</v>
      </c>
      <c r="F53" s="50" t="str">
        <f>固定资产盘点表!F53</f>
        <v>1</v>
      </c>
      <c r="G53" s="50" t="str">
        <f>固定资产盘点表!G53</f>
        <v>2014-12-24</v>
      </c>
      <c r="H53" s="51">
        <f>固定资产盘点表!I53</f>
        <v>3914.53</v>
      </c>
      <c r="I53" s="51">
        <f>固定资产盘点表!J53</f>
        <v>2184.8</v>
      </c>
      <c r="J53" s="51">
        <v>4000</v>
      </c>
      <c r="K53" s="61">
        <f t="shared" si="1"/>
        <v>0.4472</v>
      </c>
      <c r="L53" s="51">
        <f t="shared" si="0"/>
        <v>1788.8</v>
      </c>
      <c r="M53" s="47"/>
      <c r="N53" s="47"/>
      <c r="O53" s="62"/>
    </row>
    <row r="54" customHeight="1" spans="1:15">
      <c r="A54" s="42">
        <v>48</v>
      </c>
      <c r="B54" s="50" t="str">
        <f>固定资产盘点表!B54</f>
        <v>030045</v>
      </c>
      <c r="C54" s="50" t="str">
        <f>固定资产盘点表!C54</f>
        <v>500型破碎机（含控制含电机）</v>
      </c>
      <c r="D54" s="50" t="str">
        <f>固定资产盘点表!D54</f>
        <v>500型</v>
      </c>
      <c r="E54" s="50" t="str">
        <f>固定资产盘点表!E54</f>
        <v>台</v>
      </c>
      <c r="F54" s="50" t="str">
        <f>固定资产盘点表!F54</f>
        <v>1</v>
      </c>
      <c r="G54" s="50" t="str">
        <f>固定资产盘点表!G54</f>
        <v>2015-01-03</v>
      </c>
      <c r="H54" s="51">
        <f>固定资产盘点表!I54</f>
        <v>25641.03</v>
      </c>
      <c r="I54" s="51">
        <f>固定资产盘点表!J54</f>
        <v>14448.5</v>
      </c>
      <c r="J54" s="51">
        <f>VLOOKUP(B54,'2020.7固定资产评估表'!$B$7:$J$68,9,0)</f>
        <v>22327</v>
      </c>
      <c r="K54" s="61">
        <f t="shared" si="1"/>
        <v>0.45</v>
      </c>
      <c r="L54" s="51">
        <f t="shared" si="0"/>
        <v>10047.15</v>
      </c>
      <c r="M54" s="47"/>
      <c r="N54" s="47"/>
      <c r="O54" s="62"/>
    </row>
    <row r="55" customHeight="1" spans="1:15">
      <c r="A55" s="42">
        <v>49</v>
      </c>
      <c r="B55" s="50" t="str">
        <f>固定资产盘点表!B55</f>
        <v>030046</v>
      </c>
      <c r="C55" s="50" t="str">
        <f>固定资产盘点表!C55</f>
        <v>150地板模具</v>
      </c>
      <c r="D55" s="50" t="str">
        <f>固定资产盘点表!D55</f>
        <v>150</v>
      </c>
      <c r="E55" s="50" t="str">
        <f>固定资产盘点表!E55</f>
        <v>台</v>
      </c>
      <c r="F55" s="50" t="str">
        <f>固定资产盘点表!F55</f>
        <v>1</v>
      </c>
      <c r="G55" s="50" t="str">
        <f>固定资产盘点表!G55</f>
        <v>2015-04-24</v>
      </c>
      <c r="H55" s="51">
        <f>固定资产盘点表!I55</f>
        <v>24786.32</v>
      </c>
      <c r="I55" s="51">
        <f>固定资产盘点表!J55</f>
        <v>14367.86</v>
      </c>
      <c r="J55" s="51">
        <f>VLOOKUP(B55,'2020.7固定资产评估表'!$B$7:$J$68,9,0)</f>
        <v>16600</v>
      </c>
      <c r="K55" s="61">
        <f t="shared" si="1"/>
        <v>0.4583</v>
      </c>
      <c r="L55" s="51">
        <f t="shared" si="0"/>
        <v>7607.78</v>
      </c>
      <c r="M55" s="47"/>
      <c r="N55" s="47"/>
      <c r="O55" s="62"/>
    </row>
    <row r="56" customHeight="1" spans="1:15">
      <c r="A56" s="42">
        <v>50</v>
      </c>
      <c r="B56" s="50" t="str">
        <f>固定资产盘点表!B56</f>
        <v>030047</v>
      </c>
      <c r="C56" s="50" t="str">
        <f>固定资产盘点表!C56</f>
        <v>120地板模具</v>
      </c>
      <c r="D56" s="50" t="str">
        <f>固定资产盘点表!D56</f>
        <v>120</v>
      </c>
      <c r="E56" s="50" t="str">
        <f>固定资产盘点表!E56</f>
        <v>台</v>
      </c>
      <c r="F56" s="50" t="str">
        <f>固定资产盘点表!F56</f>
        <v>1</v>
      </c>
      <c r="G56" s="50" t="str">
        <f>固定资产盘点表!G56</f>
        <v>2015-04-24</v>
      </c>
      <c r="H56" s="51">
        <f>固定资产盘点表!I56</f>
        <v>14529.91</v>
      </c>
      <c r="I56" s="51">
        <f>固定资产盘点表!J56</f>
        <v>8422.51</v>
      </c>
      <c r="J56" s="51">
        <f>VLOOKUP(B56,'2020.7固定资产评估表'!$B$7:$J$68,9,0)</f>
        <v>9628</v>
      </c>
      <c r="K56" s="61">
        <f t="shared" si="1"/>
        <v>0.4583</v>
      </c>
      <c r="L56" s="51">
        <f t="shared" si="0"/>
        <v>4412.5124</v>
      </c>
      <c r="M56" s="47"/>
      <c r="N56" s="47"/>
      <c r="O56" s="62"/>
    </row>
    <row r="57" customHeight="1" spans="1:15">
      <c r="A57" s="42">
        <v>51</v>
      </c>
      <c r="B57" s="50" t="str">
        <f>固定资产盘点表!B57</f>
        <v>030048</v>
      </c>
      <c r="C57" s="50" t="str">
        <f>固定资产盘点表!C57</f>
        <v>地板龙骨模具</v>
      </c>
      <c r="D57" s="50" t="str">
        <f>固定资产盘点表!D57</f>
        <v>地板龙骨</v>
      </c>
      <c r="E57" s="50" t="str">
        <f>固定资产盘点表!E57</f>
        <v>台</v>
      </c>
      <c r="F57" s="50" t="str">
        <f>固定资产盘点表!F57</f>
        <v>1</v>
      </c>
      <c r="G57" s="50" t="str">
        <f>固定资产盘点表!G57</f>
        <v>2015-04-24</v>
      </c>
      <c r="H57" s="51">
        <f>固定资产盘点表!I57</f>
        <v>14529.91</v>
      </c>
      <c r="I57" s="51">
        <f>固定资产盘点表!J57</f>
        <v>8422.51</v>
      </c>
      <c r="J57" s="51">
        <f>VLOOKUP(B57,'2020.7固定资产评估表'!$B$7:$J$68,9,0)</f>
        <v>9628</v>
      </c>
      <c r="K57" s="61">
        <f t="shared" si="1"/>
        <v>0.4583</v>
      </c>
      <c r="L57" s="51">
        <f t="shared" si="0"/>
        <v>4412.5124</v>
      </c>
      <c r="M57" s="47"/>
      <c r="N57" s="47"/>
      <c r="O57" s="62"/>
    </row>
    <row r="58" customHeight="1" spans="1:15">
      <c r="A58" s="42">
        <v>52</v>
      </c>
      <c r="B58" s="50" t="str">
        <f>固定资产盘点表!B58</f>
        <v>030049</v>
      </c>
      <c r="C58" s="50" t="str">
        <f>固定资产盘点表!C58</f>
        <v>共挤连接模具</v>
      </c>
      <c r="D58" s="50" t="str">
        <f>固定资产盘点表!D58</f>
        <v>共挤连接</v>
      </c>
      <c r="E58" s="50" t="str">
        <f>固定资产盘点表!E58</f>
        <v>台</v>
      </c>
      <c r="F58" s="50" t="str">
        <f>固定资产盘点表!F58</f>
        <v>2</v>
      </c>
      <c r="G58" s="50" t="str">
        <f>固定资产盘点表!G58</f>
        <v>2015-04-24</v>
      </c>
      <c r="H58" s="51">
        <f>固定资产盘点表!I58</f>
        <v>2564.1</v>
      </c>
      <c r="I58" s="51">
        <f>固定资产盘点表!J58</f>
        <v>1486.14</v>
      </c>
      <c r="J58" s="51">
        <f>VLOOKUP(B58,'2020.7固定资产评估表'!$B$7:$J$68,9,0)</f>
        <v>1660</v>
      </c>
      <c r="K58" s="61">
        <f t="shared" si="1"/>
        <v>0.4583</v>
      </c>
      <c r="L58" s="51">
        <f t="shared" si="0"/>
        <v>760.778</v>
      </c>
      <c r="M58" s="47"/>
      <c r="N58" s="47"/>
      <c r="O58" s="62"/>
    </row>
    <row r="59" customHeight="1" spans="1:15">
      <c r="A59" s="42">
        <v>53</v>
      </c>
      <c r="B59" s="50" t="str">
        <f>固定资产盘点表!B59</f>
        <v>030050</v>
      </c>
      <c r="C59" s="50" t="str">
        <f>固定资产盘点表!C59</f>
        <v>门踏板改</v>
      </c>
      <c r="D59" s="50" t="str">
        <f>固定资产盘点表!D59</f>
        <v/>
      </c>
      <c r="E59" s="50" t="str">
        <f>固定资产盘点表!E59</f>
        <v>台</v>
      </c>
      <c r="F59" s="50" t="str">
        <f>固定资产盘点表!F59</f>
        <v>1</v>
      </c>
      <c r="G59" s="50" t="str">
        <f>固定资产盘点表!G59</f>
        <v>2015-05-27</v>
      </c>
      <c r="H59" s="51">
        <f>固定资产盘点表!I59</f>
        <v>2136.75</v>
      </c>
      <c r="I59" s="51">
        <f>固定资产盘点表!J59</f>
        <v>1250.2</v>
      </c>
      <c r="J59" s="51">
        <f>VLOOKUP(B59,'2020.7固定资产评估表'!$B$7:$J$68,9,0)</f>
        <v>1411</v>
      </c>
      <c r="K59" s="61">
        <f t="shared" si="1"/>
        <v>0.4611</v>
      </c>
      <c r="L59" s="51">
        <f t="shared" si="0"/>
        <v>650.6121</v>
      </c>
      <c r="M59" s="47"/>
      <c r="N59" s="47"/>
      <c r="O59" s="62"/>
    </row>
    <row r="60" customHeight="1" spans="1:15">
      <c r="A60" s="42">
        <v>54</v>
      </c>
      <c r="B60" s="50" t="str">
        <f>固定资产盘点表!B60</f>
        <v>030051</v>
      </c>
      <c r="C60" s="50" t="str">
        <f>固定资产盘点表!C60</f>
        <v>150地板共挤</v>
      </c>
      <c r="D60" s="50" t="str">
        <f>固定资产盘点表!D60</f>
        <v/>
      </c>
      <c r="E60" s="50" t="str">
        <f>固定资产盘点表!E60</f>
        <v>台</v>
      </c>
      <c r="F60" s="50" t="str">
        <f>固定资产盘点表!F60</f>
        <v>1</v>
      </c>
      <c r="G60" s="50" t="str">
        <f>固定资产盘点表!G60</f>
        <v>2015-05-27</v>
      </c>
      <c r="H60" s="51">
        <f>固定资产盘点表!I60</f>
        <v>24786.32</v>
      </c>
      <c r="I60" s="51">
        <f>固定资产盘点表!J60</f>
        <v>14501.43</v>
      </c>
      <c r="J60" s="51">
        <f>VLOOKUP(B60,'2020.7固定资产评估表'!$B$7:$J$68,9,0)</f>
        <v>21580</v>
      </c>
      <c r="K60" s="61">
        <f t="shared" si="1"/>
        <v>0.4611</v>
      </c>
      <c r="L60" s="51">
        <f t="shared" si="0"/>
        <v>9950.538</v>
      </c>
      <c r="M60" s="47"/>
      <c r="N60" s="47"/>
      <c r="O60" s="62"/>
    </row>
    <row r="61" customHeight="1" spans="1:15">
      <c r="A61" s="42">
        <v>55</v>
      </c>
      <c r="B61" s="50" t="str">
        <f>固定资产盘点表!B61</f>
        <v>030052</v>
      </c>
      <c r="C61" s="50" t="str">
        <f>固定资产盘点表!C61</f>
        <v>7550方通模头</v>
      </c>
      <c r="D61" s="50" t="str">
        <f>固定资产盘点表!D61</f>
        <v/>
      </c>
      <c r="E61" s="50" t="str">
        <f>固定资产盘点表!E61</f>
        <v>台</v>
      </c>
      <c r="F61" s="50" t="str">
        <f>固定资产盘点表!F61</f>
        <v>1</v>
      </c>
      <c r="G61" s="50" t="str">
        <f>固定资产盘点表!G61</f>
        <v>2015-05-27</v>
      </c>
      <c r="H61" s="51">
        <f>固定资产盘点表!I61</f>
        <v>6837.61</v>
      </c>
      <c r="I61" s="51">
        <f>固定资产盘点表!J61</f>
        <v>4000.16</v>
      </c>
      <c r="J61" s="51">
        <f>VLOOKUP(B61,'2020.7固定资产评估表'!$B$7:$J$68,9,0)</f>
        <v>5959.4</v>
      </c>
      <c r="K61" s="61">
        <f t="shared" si="1"/>
        <v>0.4611</v>
      </c>
      <c r="L61" s="51">
        <f t="shared" si="0"/>
        <v>2747.87934</v>
      </c>
      <c r="M61" s="47"/>
      <c r="N61" s="47"/>
      <c r="O61" s="62"/>
    </row>
    <row r="62" customHeight="1" spans="1:15">
      <c r="A62" s="42">
        <v>56</v>
      </c>
      <c r="B62" s="50" t="str">
        <f>固定资产盘点表!B62</f>
        <v>030053</v>
      </c>
      <c r="C62" s="50" t="str">
        <f>固定资产盘点表!C62</f>
        <v>100地板</v>
      </c>
      <c r="D62" s="50" t="str">
        <f>固定资产盘点表!D62</f>
        <v/>
      </c>
      <c r="E62" s="50" t="str">
        <f>固定资产盘点表!E62</f>
        <v>台</v>
      </c>
      <c r="F62" s="50" t="str">
        <f>固定资产盘点表!F62</f>
        <v>1</v>
      </c>
      <c r="G62" s="50" t="str">
        <f>固定资产盘点表!G62</f>
        <v>2015-05-27</v>
      </c>
      <c r="H62" s="51">
        <f>固定资产盘点表!I62</f>
        <v>18803.42</v>
      </c>
      <c r="I62" s="51">
        <f>固定资产盘点表!J62</f>
        <v>11001.01</v>
      </c>
      <c r="J62" s="51">
        <f>VLOOKUP(B62,'2020.7固定资产评估表'!$B$7:$J$68,9,0)</f>
        <v>12450</v>
      </c>
      <c r="K62" s="61">
        <f t="shared" si="1"/>
        <v>0.4611</v>
      </c>
      <c r="L62" s="51">
        <f t="shared" si="0"/>
        <v>5740.695</v>
      </c>
      <c r="M62" s="47"/>
      <c r="N62" s="47"/>
      <c r="O62" s="62"/>
    </row>
    <row r="63" customHeight="1" spans="1:15">
      <c r="A63" s="42">
        <v>57</v>
      </c>
      <c r="B63" s="50" t="str">
        <f>固定资产盘点表!B63</f>
        <v>030054</v>
      </c>
      <c r="C63" s="50" t="str">
        <f>固定资产盘点表!C63</f>
        <v>95长城换芯棒支架</v>
      </c>
      <c r="D63" s="50" t="str">
        <f>固定资产盘点表!D63</f>
        <v/>
      </c>
      <c r="E63" s="50" t="str">
        <f>固定资产盘点表!E63</f>
        <v>台</v>
      </c>
      <c r="F63" s="50" t="str">
        <f>固定资产盘点表!F63</f>
        <v>1</v>
      </c>
      <c r="G63" s="50" t="str">
        <f>固定资产盘点表!G63</f>
        <v>2015-05-27</v>
      </c>
      <c r="H63" s="51">
        <f>固定资产盘点表!I63</f>
        <v>2564.1</v>
      </c>
      <c r="I63" s="51">
        <f>固定资产盘点表!J63</f>
        <v>1499.96</v>
      </c>
      <c r="J63" s="51">
        <f>VLOOKUP(B63,'2020.7固定资产评估表'!$B$7:$J$68,9,0)</f>
        <v>2232.7</v>
      </c>
      <c r="K63" s="61">
        <f t="shared" si="1"/>
        <v>0.4611</v>
      </c>
      <c r="L63" s="51">
        <f t="shared" si="0"/>
        <v>1029.49797</v>
      </c>
      <c r="M63" s="47"/>
      <c r="N63" s="47"/>
      <c r="O63" s="62"/>
    </row>
    <row r="64" customHeight="1" spans="1:15">
      <c r="A64" s="42">
        <v>58</v>
      </c>
      <c r="B64" s="50" t="str">
        <f>固定资产盘点表!B64</f>
        <v>030055</v>
      </c>
      <c r="C64" s="50" t="str">
        <f>固定资产盘点表!C64</f>
        <v>95长城板</v>
      </c>
      <c r="D64" s="50" t="str">
        <f>固定资产盘点表!D64</f>
        <v/>
      </c>
      <c r="E64" s="50" t="str">
        <f>固定资产盘点表!E64</f>
        <v>台</v>
      </c>
      <c r="F64" s="50" t="str">
        <f>固定资产盘点表!F64</f>
        <v>1</v>
      </c>
      <c r="G64" s="50" t="str">
        <f>固定资产盘点表!G64</f>
        <v>2015-10-30</v>
      </c>
      <c r="H64" s="51">
        <f>固定资产盘点表!I64</f>
        <v>14529.91</v>
      </c>
      <c r="I64" s="51">
        <f>固定资产盘点表!J64</f>
        <v>8892.31</v>
      </c>
      <c r="J64" s="51">
        <f>VLOOKUP(B64,'2020.7固定资产评估表'!$B$7:$J$68,9,0)</f>
        <v>9628</v>
      </c>
      <c r="K64" s="61">
        <f t="shared" si="1"/>
        <v>0.475</v>
      </c>
      <c r="L64" s="51">
        <f t="shared" si="0"/>
        <v>4573.3</v>
      </c>
      <c r="M64" s="47"/>
      <c r="N64" s="47"/>
      <c r="O64" s="62"/>
    </row>
    <row r="65" customHeight="1" spans="1:15">
      <c r="A65" s="42">
        <v>59</v>
      </c>
      <c r="B65" s="50" t="str">
        <f>固定资产盘点表!B65</f>
        <v>030056</v>
      </c>
      <c r="C65" s="50" t="str">
        <f>固定资产盘点表!C65</f>
        <v>大长城共挤模头</v>
      </c>
      <c r="D65" s="50" t="str">
        <f>固定资产盘点表!D65</f>
        <v/>
      </c>
      <c r="E65" s="50" t="str">
        <f>固定资产盘点表!E65</f>
        <v>台</v>
      </c>
      <c r="F65" s="50" t="str">
        <f>固定资产盘点表!F65</f>
        <v>1</v>
      </c>
      <c r="G65" s="50" t="str">
        <f>固定资产盘点表!G65</f>
        <v>2015-10-30</v>
      </c>
      <c r="H65" s="51">
        <f>固定资产盘点表!I65</f>
        <v>10256.41</v>
      </c>
      <c r="I65" s="51">
        <f>固定资产盘点表!J65</f>
        <v>6276.97</v>
      </c>
      <c r="J65" s="51">
        <f>VLOOKUP(B65,'2020.7固定资产评估表'!$B$7:$J$68,9,0)</f>
        <v>8939.1</v>
      </c>
      <c r="K65" s="61">
        <f t="shared" si="1"/>
        <v>0.475</v>
      </c>
      <c r="L65" s="51">
        <f t="shared" si="0"/>
        <v>4246.0725</v>
      </c>
      <c r="M65" s="47"/>
      <c r="N65" s="47"/>
      <c r="O65" s="62"/>
    </row>
    <row r="66" customHeight="1" spans="1:15">
      <c r="A66" s="42">
        <v>60</v>
      </c>
      <c r="B66" s="50" t="str">
        <f>固定资产盘点表!B66</f>
        <v>030057</v>
      </c>
      <c r="C66" s="50" t="str">
        <f>固定资产盘点表!C66</f>
        <v>小长城共挤模头</v>
      </c>
      <c r="D66" s="50" t="str">
        <f>固定资产盘点表!D66</f>
        <v/>
      </c>
      <c r="E66" s="50" t="str">
        <f>固定资产盘点表!E66</f>
        <v>台</v>
      </c>
      <c r="F66" s="50" t="str">
        <f>固定资产盘点表!F66</f>
        <v>1</v>
      </c>
      <c r="G66" s="50" t="str">
        <f>固定资产盘点表!G66</f>
        <v>2015-10-30</v>
      </c>
      <c r="H66" s="51">
        <f>固定资产盘点表!I66</f>
        <v>8547.01</v>
      </c>
      <c r="I66" s="51">
        <f>固定资产盘点表!J66</f>
        <v>5230.69</v>
      </c>
      <c r="J66" s="51">
        <f>VLOOKUP(B66,'2020.7固定资产评估表'!$B$7:$J$68,9,0)</f>
        <v>7445.1</v>
      </c>
      <c r="K66" s="61">
        <f t="shared" si="1"/>
        <v>0.475</v>
      </c>
      <c r="L66" s="51">
        <f t="shared" si="0"/>
        <v>3536.4225</v>
      </c>
      <c r="M66" s="47"/>
      <c r="N66" s="47"/>
      <c r="O66" s="62"/>
    </row>
    <row r="67" customHeight="1" spans="1:15">
      <c r="A67" s="42">
        <v>61</v>
      </c>
      <c r="B67" s="50" t="str">
        <f>固定资产盘点表!B67</f>
        <v>030058</v>
      </c>
      <c r="C67" s="50" t="str">
        <f>固定资产盘点表!C67</f>
        <v>共挤连接</v>
      </c>
      <c r="D67" s="50" t="str">
        <f>固定资产盘点表!D67</f>
        <v/>
      </c>
      <c r="E67" s="50" t="str">
        <f>固定资产盘点表!E67</f>
        <v>台</v>
      </c>
      <c r="F67" s="50" t="str">
        <f>固定资产盘点表!F67</f>
        <v>1</v>
      </c>
      <c r="G67" s="50" t="str">
        <f>固定资产盘点表!G67</f>
        <v>2015-10-30</v>
      </c>
      <c r="H67" s="51">
        <f>固定资产盘点表!I67</f>
        <v>1282.05</v>
      </c>
      <c r="I67" s="51">
        <f>固定资产盘点表!J67</f>
        <v>784.53</v>
      </c>
      <c r="J67" s="51">
        <f>VLOOKUP(B67,'2020.7固定资产评估表'!$B$7:$J$68,9,0)</f>
        <v>1369.5</v>
      </c>
      <c r="K67" s="61">
        <f t="shared" si="1"/>
        <v>0.475</v>
      </c>
      <c r="L67" s="51">
        <f t="shared" si="0"/>
        <v>650.5125</v>
      </c>
      <c r="M67" s="47"/>
      <c r="N67" s="47"/>
      <c r="O67" s="62"/>
    </row>
    <row r="68" customHeight="1" spans="1:15">
      <c r="A68" s="42">
        <v>62</v>
      </c>
      <c r="B68" s="50" t="str">
        <f>固定资产盘点表!B68</f>
        <v>030059</v>
      </c>
      <c r="C68" s="50" t="str">
        <f>固定资产盘点表!C68</f>
        <v>压力变送器</v>
      </c>
      <c r="D68" s="50" t="str">
        <f>固定资产盘点表!D68</f>
        <v>PT131B</v>
      </c>
      <c r="E68" s="50" t="str">
        <f>固定资产盘点表!E68</f>
        <v>台</v>
      </c>
      <c r="F68" s="50" t="str">
        <f>固定资产盘点表!F68</f>
        <v>1</v>
      </c>
      <c r="G68" s="50" t="str">
        <f>固定资产盘点表!G68</f>
        <v>2015-12-23</v>
      </c>
      <c r="H68" s="51">
        <f>固定资产盘点表!I68</f>
        <v>1282.05</v>
      </c>
      <c r="I68" s="51">
        <f>固定资产盘点表!J68</f>
        <v>798.35</v>
      </c>
      <c r="J68" s="51">
        <f>VLOOKUP(B68,'2020.7固定资产评估表'!$B$7:$J$68,9,0)</f>
        <v>1369.5</v>
      </c>
      <c r="K68" s="61">
        <f t="shared" si="1"/>
        <v>0.4806</v>
      </c>
      <c r="L68" s="51">
        <f t="shared" si="0"/>
        <v>658.1817</v>
      </c>
      <c r="M68" s="47"/>
      <c r="N68" s="47"/>
      <c r="O68" s="62"/>
    </row>
    <row r="69" customHeight="1" spans="1:15">
      <c r="A69" s="42">
        <v>63</v>
      </c>
      <c r="B69" s="50" t="str">
        <f>固定资产盘点表!B69</f>
        <v>030060</v>
      </c>
      <c r="C69" s="50" t="str">
        <f>固定资产盘点表!C69</f>
        <v>塑料磨粉机配件</v>
      </c>
      <c r="D69" s="50" t="str">
        <f>固定资产盘点表!D69</f>
        <v>SMW-500</v>
      </c>
      <c r="E69" s="50" t="str">
        <f>固定资产盘点表!E69</f>
        <v>台</v>
      </c>
      <c r="F69" s="50" t="str">
        <f>固定资产盘点表!F69</f>
        <v>1</v>
      </c>
      <c r="G69" s="50" t="str">
        <f>固定资产盘点表!G69</f>
        <v>2015-12-24</v>
      </c>
      <c r="H69" s="51">
        <f>固定资产盘点表!I69</f>
        <v>3418.8</v>
      </c>
      <c r="I69" s="51">
        <f>固定资产盘点表!J69</f>
        <v>2129.36</v>
      </c>
      <c r="J69" s="51">
        <f>VLOOKUP(B69,'2020.7固定资产评估表'!$B$7:$J$68,9,0)</f>
        <v>2971.4</v>
      </c>
      <c r="K69" s="61">
        <f t="shared" si="1"/>
        <v>0.4806</v>
      </c>
      <c r="L69" s="51">
        <f t="shared" si="0"/>
        <v>1428.05484</v>
      </c>
      <c r="M69" s="47"/>
      <c r="N69" s="47"/>
      <c r="O69" s="62"/>
    </row>
    <row r="70" customHeight="1" spans="1:15">
      <c r="A70" s="42">
        <v>64</v>
      </c>
      <c r="B70" s="50" t="str">
        <f>固定资产盘点表!B70</f>
        <v>030061</v>
      </c>
      <c r="C70" s="50" t="str">
        <f>固定资产盘点表!C70</f>
        <v>锥双螺杆机筒及配套合流芯含法兰</v>
      </c>
      <c r="D70" s="50" t="str">
        <f>固定资产盘点表!D70</f>
        <v>*65/132</v>
      </c>
      <c r="E70" s="50" t="str">
        <f>固定资产盘点表!E70</f>
        <v>台</v>
      </c>
      <c r="F70" s="50" t="str">
        <f>固定资产盘点表!F70</f>
        <v>1</v>
      </c>
      <c r="G70" s="50" t="str">
        <f>固定资产盘点表!G70</f>
        <v>2015-12-24</v>
      </c>
      <c r="H70" s="51">
        <f>固定资产盘点表!I70</f>
        <v>30769.22</v>
      </c>
      <c r="I70" s="51">
        <f>固定资产盘点表!J70</f>
        <v>19162.52</v>
      </c>
      <c r="J70" s="51">
        <f>VLOOKUP(B70,'2020.7固定资产评估表'!$B$7:$J$68,9,0)</f>
        <v>26809</v>
      </c>
      <c r="K70" s="61">
        <f t="shared" si="1"/>
        <v>0.4806</v>
      </c>
      <c r="L70" s="51">
        <f t="shared" si="0"/>
        <v>12884.4054</v>
      </c>
      <c r="M70" s="47"/>
      <c r="N70" s="47"/>
      <c r="O70" s="62"/>
    </row>
    <row r="71" customHeight="1" spans="1:15">
      <c r="A71" s="42">
        <v>65</v>
      </c>
      <c r="B71" s="50" t="str">
        <f>固定资产盘点表!B71</f>
        <v>030062</v>
      </c>
      <c r="C71" s="50" t="str">
        <f>固定资产盘点表!C71</f>
        <v>400单棍抛光机（含滚轴）</v>
      </c>
      <c r="D71" s="50" t="str">
        <f>固定资产盘点表!D71</f>
        <v>MM5140Z/200*400mm</v>
      </c>
      <c r="E71" s="50" t="str">
        <f>固定资产盘点表!E71</f>
        <v>台</v>
      </c>
      <c r="F71" s="50" t="str">
        <f>固定资产盘点表!F71</f>
        <v>1</v>
      </c>
      <c r="G71" s="50" t="str">
        <f>固定资产盘点表!G71</f>
        <v>2016-01-23</v>
      </c>
      <c r="H71" s="51">
        <f>固定资产盘点表!I71</f>
        <v>19188.04</v>
      </c>
      <c r="I71" s="51">
        <f>固定资产盘点表!J71</f>
        <v>12053.44</v>
      </c>
      <c r="J71" s="51">
        <f>VLOOKUP(B71,'2020.7固定资产评估表'!$B$7:$J$68,9,0)</f>
        <v>16683</v>
      </c>
      <c r="K71" s="61">
        <f t="shared" si="1"/>
        <v>0.4833</v>
      </c>
      <c r="L71" s="51">
        <f t="shared" si="0"/>
        <v>8062.8939</v>
      </c>
      <c r="M71" s="47"/>
      <c r="N71" s="47"/>
      <c r="O71" s="62"/>
    </row>
    <row r="72" customHeight="1" spans="1:15">
      <c r="A72" s="42">
        <v>66</v>
      </c>
      <c r="B72" s="50" t="str">
        <f>固定资产盘点表!B72</f>
        <v>030063</v>
      </c>
      <c r="C72" s="50" t="str">
        <f>固定资产盘点表!C72</f>
        <v>烘干机</v>
      </c>
      <c r="D72" s="50" t="str">
        <f>固定资产盘点表!D72</f>
        <v/>
      </c>
      <c r="E72" s="50" t="str">
        <f>固定资产盘点表!E72</f>
        <v>台</v>
      </c>
      <c r="F72" s="50" t="str">
        <f>固定资产盘点表!F72</f>
        <v>1</v>
      </c>
      <c r="G72" s="50" t="str">
        <f>固定资产盘点表!G72</f>
        <v>2016-03-22</v>
      </c>
      <c r="H72" s="51">
        <f>固定资产盘点表!I72</f>
        <v>20000</v>
      </c>
      <c r="I72" s="51">
        <f>固定资产盘点表!J72</f>
        <v>12778.74</v>
      </c>
      <c r="J72" s="51">
        <f>VLOOKUP(B72,'2020.7固定资产评估表'!$B$7:$J$68,9,0)</f>
        <v>17430</v>
      </c>
      <c r="K72" s="61">
        <f t="shared" si="1"/>
        <v>0.4889</v>
      </c>
      <c r="L72" s="51">
        <f t="shared" si="0"/>
        <v>8521.527</v>
      </c>
      <c r="M72" s="47"/>
      <c r="N72" s="47"/>
      <c r="O72" s="62"/>
    </row>
    <row r="73" customHeight="1" spans="1:15">
      <c r="A73" s="42"/>
      <c r="B73" s="50"/>
      <c r="C73" s="50"/>
      <c r="D73" s="50"/>
      <c r="E73" s="50"/>
      <c r="F73" s="50"/>
      <c r="G73" s="50"/>
      <c r="H73" s="51"/>
      <c r="I73" s="51"/>
      <c r="J73" s="51"/>
      <c r="K73" s="61"/>
      <c r="L73" s="51"/>
      <c r="M73" s="47"/>
      <c r="N73" s="47"/>
      <c r="O73" s="55"/>
    </row>
    <row r="74" customHeight="1" spans="1:15">
      <c r="A74" s="63" t="s">
        <v>224</v>
      </c>
      <c r="B74" s="64"/>
      <c r="C74" s="64"/>
      <c r="D74" s="64"/>
      <c r="E74" s="64"/>
      <c r="F74" s="64"/>
      <c r="G74" s="65"/>
      <c r="H74" s="51">
        <f>SUM(H7:H73)</f>
        <v>3222911.96</v>
      </c>
      <c r="I74" s="51">
        <f>SUM(I7:I73)</f>
        <v>1546764.53</v>
      </c>
      <c r="J74" s="51">
        <f>SUM(J7:J73)</f>
        <v>3012280.5</v>
      </c>
      <c r="K74" s="51"/>
      <c r="L74" s="51">
        <f>SUM(L7:L73)</f>
        <v>1226776.84756</v>
      </c>
      <c r="M74" s="69"/>
      <c r="N74" s="47"/>
      <c r="O74" s="79"/>
    </row>
    <row r="75" customHeight="1" spans="1:15">
      <c r="A75" s="66" t="s">
        <v>310</v>
      </c>
      <c r="B75" s="67"/>
      <c r="C75" s="67"/>
      <c r="D75" s="67"/>
      <c r="E75" s="67"/>
      <c r="F75" s="67"/>
      <c r="G75" s="68"/>
      <c r="H75" s="69"/>
      <c r="I75" s="69"/>
      <c r="J75" s="51"/>
      <c r="K75" s="51"/>
      <c r="L75" s="51"/>
      <c r="M75" s="47"/>
      <c r="N75" s="47"/>
      <c r="O75" s="55"/>
    </row>
    <row r="76" customHeight="1" spans="1:15">
      <c r="A76" s="70" t="s">
        <v>224</v>
      </c>
      <c r="B76" s="71"/>
      <c r="C76" s="71"/>
      <c r="D76" s="71"/>
      <c r="E76" s="71"/>
      <c r="F76" s="71"/>
      <c r="G76" s="72"/>
      <c r="H76" s="51">
        <f>H74</f>
        <v>3222911.96</v>
      </c>
      <c r="I76" s="51">
        <f>I74</f>
        <v>1546764.53</v>
      </c>
      <c r="J76" s="51">
        <f>J74</f>
        <v>3012280.5</v>
      </c>
      <c r="K76" s="51"/>
      <c r="L76" s="51">
        <f>L74</f>
        <v>1226776.84756</v>
      </c>
      <c r="M76" s="69"/>
      <c r="N76" s="47"/>
      <c r="O76" s="55"/>
    </row>
    <row r="77" customHeight="1" spans="1:15">
      <c r="A77" s="73" t="str">
        <f>[3]基本情况!A18</f>
        <v>被评估单位填表人：</v>
      </c>
      <c r="B77" s="74"/>
      <c r="C77" s="74"/>
      <c r="D77" s="74"/>
      <c r="E77" s="75"/>
      <c r="F77" s="74"/>
      <c r="G77" s="74"/>
      <c r="H77" s="74"/>
      <c r="I77" s="75"/>
      <c r="J77" s="74"/>
      <c r="K77" s="74" t="str">
        <f>[3]基本情况!B12</f>
        <v>评估人员：</v>
      </c>
      <c r="L77" s="74"/>
      <c r="M77" s="74"/>
      <c r="N77" s="80"/>
      <c r="O77" s="81"/>
    </row>
    <row r="78" customHeight="1" spans="1:14">
      <c r="A78" s="76"/>
      <c r="B78" s="76"/>
      <c r="C78" s="77"/>
      <c r="D78" s="77"/>
      <c r="E78" s="76"/>
      <c r="F78" s="77"/>
      <c r="G78" s="77"/>
      <c r="H78" s="78"/>
      <c r="I78" s="76"/>
      <c r="J78" s="77"/>
      <c r="K78" s="77"/>
      <c r="L78" s="77"/>
      <c r="M78" s="78"/>
      <c r="N78" s="82"/>
    </row>
  </sheetData>
  <autoFilter ref="A6:O72">
    <extLst/>
  </autoFilter>
  <mergeCells count="21">
    <mergeCell ref="A1:N1"/>
    <mergeCell ref="A2:N2"/>
    <mergeCell ref="A3:D3"/>
    <mergeCell ref="L3:N3"/>
    <mergeCell ref="A4:C4"/>
    <mergeCell ref="K4:N4"/>
    <mergeCell ref="H5:I5"/>
    <mergeCell ref="J5:L5"/>
    <mergeCell ref="A74:G74"/>
    <mergeCell ref="A75:G75"/>
    <mergeCell ref="A76:G76"/>
    <mergeCell ref="A78:B78"/>
    <mergeCell ref="A5:A6"/>
    <mergeCell ref="B5:B6"/>
    <mergeCell ref="C5:C6"/>
    <mergeCell ref="D5:D6"/>
    <mergeCell ref="E5:E6"/>
    <mergeCell ref="F5:F6"/>
    <mergeCell ref="G5:G6"/>
    <mergeCell ref="M5:M6"/>
    <mergeCell ref="N5:N6"/>
  </mergeCells>
  <hyperlinks>
    <hyperlink ref="A5:A6" location="'4-6固定资产汇总'!A1" display="序号"/>
    <hyperlink ref="A76:C76" location="'2-分类汇总'!A1" display="合     计"/>
  </hyperlinks>
  <printOptions horizontalCentered="1"/>
  <pageMargins left="0.393700787401575" right="0.393700787401575" top="0.76" bottom="0.433070866141732" header="0.236220472440945" footer="0.67"/>
  <pageSetup paperSize="9" scale="9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workbookViewId="0">
      <selection activeCell="I7" sqref="I7"/>
    </sheetView>
  </sheetViews>
  <sheetFormatPr defaultColWidth="9" defaultRowHeight="26" customHeight="1"/>
  <cols>
    <col min="1" max="1" width="6.36666666666667" style="1" customWidth="1"/>
    <col min="2" max="2" width="14.45" style="1" customWidth="1"/>
    <col min="3" max="3" width="19.6333333333333" style="1" customWidth="1"/>
    <col min="4" max="4" width="5.90833333333333" style="1" customWidth="1"/>
    <col min="5" max="5" width="11.1833333333333" style="1" customWidth="1"/>
    <col min="6" max="6" width="15" style="1" customWidth="1"/>
    <col min="7" max="7" width="8.45" style="1" customWidth="1"/>
    <col min="8" max="9" width="15" style="1" customWidth="1"/>
    <col min="10" max="256" width="8.725" style="1"/>
    <col min="257" max="257" width="6.36666666666667" style="1" customWidth="1"/>
    <col min="258" max="258" width="14.45" style="1" customWidth="1"/>
    <col min="259" max="259" width="19.6333333333333" style="1" customWidth="1"/>
    <col min="260" max="260" width="5.90833333333333" style="1" customWidth="1"/>
    <col min="261" max="261" width="11.1833333333333" style="1" customWidth="1"/>
    <col min="262" max="262" width="15" style="1" customWidth="1"/>
    <col min="263" max="263" width="8.45" style="1" customWidth="1"/>
    <col min="264" max="265" width="15" style="1" customWidth="1"/>
    <col min="266" max="512" width="8.725" style="1"/>
    <col min="513" max="513" width="6.36666666666667" style="1" customWidth="1"/>
    <col min="514" max="514" width="14.45" style="1" customWidth="1"/>
    <col min="515" max="515" width="19.6333333333333" style="1" customWidth="1"/>
    <col min="516" max="516" width="5.90833333333333" style="1" customWidth="1"/>
    <col min="517" max="517" width="11.1833333333333" style="1" customWidth="1"/>
    <col min="518" max="518" width="15" style="1" customWidth="1"/>
    <col min="519" max="519" width="8.45" style="1" customWidth="1"/>
    <col min="520" max="521" width="15" style="1" customWidth="1"/>
    <col min="522" max="768" width="8.725" style="1"/>
    <col min="769" max="769" width="6.36666666666667" style="1" customWidth="1"/>
    <col min="770" max="770" width="14.45" style="1" customWidth="1"/>
    <col min="771" max="771" width="19.6333333333333" style="1" customWidth="1"/>
    <col min="772" max="772" width="5.90833333333333" style="1" customWidth="1"/>
    <col min="773" max="773" width="11.1833333333333" style="1" customWidth="1"/>
    <col min="774" max="774" width="15" style="1" customWidth="1"/>
    <col min="775" max="775" width="8.45" style="1" customWidth="1"/>
    <col min="776" max="777" width="15" style="1" customWidth="1"/>
    <col min="778" max="1024" width="8.725" style="1"/>
    <col min="1025" max="1025" width="6.36666666666667" style="1" customWidth="1"/>
    <col min="1026" max="1026" width="14.45" style="1" customWidth="1"/>
    <col min="1027" max="1027" width="19.6333333333333" style="1" customWidth="1"/>
    <col min="1028" max="1028" width="5.90833333333333" style="1" customWidth="1"/>
    <col min="1029" max="1029" width="11.1833333333333" style="1" customWidth="1"/>
    <col min="1030" max="1030" width="15" style="1" customWidth="1"/>
    <col min="1031" max="1031" width="8.45" style="1" customWidth="1"/>
    <col min="1032" max="1033" width="15" style="1" customWidth="1"/>
    <col min="1034" max="1280" width="8.725" style="1"/>
    <col min="1281" max="1281" width="6.36666666666667" style="1" customWidth="1"/>
    <col min="1282" max="1282" width="14.45" style="1" customWidth="1"/>
    <col min="1283" max="1283" width="19.6333333333333" style="1" customWidth="1"/>
    <col min="1284" max="1284" width="5.90833333333333" style="1" customWidth="1"/>
    <col min="1285" max="1285" width="11.1833333333333" style="1" customWidth="1"/>
    <col min="1286" max="1286" width="15" style="1" customWidth="1"/>
    <col min="1287" max="1287" width="8.45" style="1" customWidth="1"/>
    <col min="1288" max="1289" width="15" style="1" customWidth="1"/>
    <col min="1290" max="1536" width="8.725" style="1"/>
    <col min="1537" max="1537" width="6.36666666666667" style="1" customWidth="1"/>
    <col min="1538" max="1538" width="14.45" style="1" customWidth="1"/>
    <col min="1539" max="1539" width="19.6333333333333" style="1" customWidth="1"/>
    <col min="1540" max="1540" width="5.90833333333333" style="1" customWidth="1"/>
    <col min="1541" max="1541" width="11.1833333333333" style="1" customWidth="1"/>
    <col min="1542" max="1542" width="15" style="1" customWidth="1"/>
    <col min="1543" max="1543" width="8.45" style="1" customWidth="1"/>
    <col min="1544" max="1545" width="15" style="1" customWidth="1"/>
    <col min="1546" max="1792" width="8.725" style="1"/>
    <col min="1793" max="1793" width="6.36666666666667" style="1" customWidth="1"/>
    <col min="1794" max="1794" width="14.45" style="1" customWidth="1"/>
    <col min="1795" max="1795" width="19.6333333333333" style="1" customWidth="1"/>
    <col min="1796" max="1796" width="5.90833333333333" style="1" customWidth="1"/>
    <col min="1797" max="1797" width="11.1833333333333" style="1" customWidth="1"/>
    <col min="1798" max="1798" width="15" style="1" customWidth="1"/>
    <col min="1799" max="1799" width="8.45" style="1" customWidth="1"/>
    <col min="1800" max="1801" width="15" style="1" customWidth="1"/>
    <col min="1802" max="2048" width="8.725" style="1"/>
    <col min="2049" max="2049" width="6.36666666666667" style="1" customWidth="1"/>
    <col min="2050" max="2050" width="14.45" style="1" customWidth="1"/>
    <col min="2051" max="2051" width="19.6333333333333" style="1" customWidth="1"/>
    <col min="2052" max="2052" width="5.90833333333333" style="1" customWidth="1"/>
    <col min="2053" max="2053" width="11.1833333333333" style="1" customWidth="1"/>
    <col min="2054" max="2054" width="15" style="1" customWidth="1"/>
    <col min="2055" max="2055" width="8.45" style="1" customWidth="1"/>
    <col min="2056" max="2057" width="15" style="1" customWidth="1"/>
    <col min="2058" max="2304" width="8.725" style="1"/>
    <col min="2305" max="2305" width="6.36666666666667" style="1" customWidth="1"/>
    <col min="2306" max="2306" width="14.45" style="1" customWidth="1"/>
    <col min="2307" max="2307" width="19.6333333333333" style="1" customWidth="1"/>
    <col min="2308" max="2308" width="5.90833333333333" style="1" customWidth="1"/>
    <col min="2309" max="2309" width="11.1833333333333" style="1" customWidth="1"/>
    <col min="2310" max="2310" width="15" style="1" customWidth="1"/>
    <col min="2311" max="2311" width="8.45" style="1" customWidth="1"/>
    <col min="2312" max="2313" width="15" style="1" customWidth="1"/>
    <col min="2314" max="2560" width="8.725" style="1"/>
    <col min="2561" max="2561" width="6.36666666666667" style="1" customWidth="1"/>
    <col min="2562" max="2562" width="14.45" style="1" customWidth="1"/>
    <col min="2563" max="2563" width="19.6333333333333" style="1" customWidth="1"/>
    <col min="2564" max="2564" width="5.90833333333333" style="1" customWidth="1"/>
    <col min="2565" max="2565" width="11.1833333333333" style="1" customWidth="1"/>
    <col min="2566" max="2566" width="15" style="1" customWidth="1"/>
    <col min="2567" max="2567" width="8.45" style="1" customWidth="1"/>
    <col min="2568" max="2569" width="15" style="1" customWidth="1"/>
    <col min="2570" max="2816" width="8.725" style="1"/>
    <col min="2817" max="2817" width="6.36666666666667" style="1" customWidth="1"/>
    <col min="2818" max="2818" width="14.45" style="1" customWidth="1"/>
    <col min="2819" max="2819" width="19.6333333333333" style="1" customWidth="1"/>
    <col min="2820" max="2820" width="5.90833333333333" style="1" customWidth="1"/>
    <col min="2821" max="2821" width="11.1833333333333" style="1" customWidth="1"/>
    <col min="2822" max="2822" width="15" style="1" customWidth="1"/>
    <col min="2823" max="2823" width="8.45" style="1" customWidth="1"/>
    <col min="2824" max="2825" width="15" style="1" customWidth="1"/>
    <col min="2826" max="3072" width="8.725" style="1"/>
    <col min="3073" max="3073" width="6.36666666666667" style="1" customWidth="1"/>
    <col min="3074" max="3074" width="14.45" style="1" customWidth="1"/>
    <col min="3075" max="3075" width="19.6333333333333" style="1" customWidth="1"/>
    <col min="3076" max="3076" width="5.90833333333333" style="1" customWidth="1"/>
    <col min="3077" max="3077" width="11.1833333333333" style="1" customWidth="1"/>
    <col min="3078" max="3078" width="15" style="1" customWidth="1"/>
    <col min="3079" max="3079" width="8.45" style="1" customWidth="1"/>
    <col min="3080" max="3081" width="15" style="1" customWidth="1"/>
    <col min="3082" max="3328" width="8.725" style="1"/>
    <col min="3329" max="3329" width="6.36666666666667" style="1" customWidth="1"/>
    <col min="3330" max="3330" width="14.45" style="1" customWidth="1"/>
    <col min="3331" max="3331" width="19.6333333333333" style="1" customWidth="1"/>
    <col min="3332" max="3332" width="5.90833333333333" style="1" customWidth="1"/>
    <col min="3333" max="3333" width="11.1833333333333" style="1" customWidth="1"/>
    <col min="3334" max="3334" width="15" style="1" customWidth="1"/>
    <col min="3335" max="3335" width="8.45" style="1" customWidth="1"/>
    <col min="3336" max="3337" width="15" style="1" customWidth="1"/>
    <col min="3338" max="3584" width="8.725" style="1"/>
    <col min="3585" max="3585" width="6.36666666666667" style="1" customWidth="1"/>
    <col min="3586" max="3586" width="14.45" style="1" customWidth="1"/>
    <col min="3587" max="3587" width="19.6333333333333" style="1" customWidth="1"/>
    <col min="3588" max="3588" width="5.90833333333333" style="1" customWidth="1"/>
    <col min="3589" max="3589" width="11.1833333333333" style="1" customWidth="1"/>
    <col min="3590" max="3590" width="15" style="1" customWidth="1"/>
    <col min="3591" max="3591" width="8.45" style="1" customWidth="1"/>
    <col min="3592" max="3593" width="15" style="1" customWidth="1"/>
    <col min="3594" max="3840" width="8.725" style="1"/>
    <col min="3841" max="3841" width="6.36666666666667" style="1" customWidth="1"/>
    <col min="3842" max="3842" width="14.45" style="1" customWidth="1"/>
    <col min="3843" max="3843" width="19.6333333333333" style="1" customWidth="1"/>
    <col min="3844" max="3844" width="5.90833333333333" style="1" customWidth="1"/>
    <col min="3845" max="3845" width="11.1833333333333" style="1" customWidth="1"/>
    <col min="3846" max="3846" width="15" style="1" customWidth="1"/>
    <col min="3847" max="3847" width="8.45" style="1" customWidth="1"/>
    <col min="3848" max="3849" width="15" style="1" customWidth="1"/>
    <col min="3850" max="4096" width="8.725" style="1"/>
    <col min="4097" max="4097" width="6.36666666666667" style="1" customWidth="1"/>
    <col min="4098" max="4098" width="14.45" style="1" customWidth="1"/>
    <col min="4099" max="4099" width="19.6333333333333" style="1" customWidth="1"/>
    <col min="4100" max="4100" width="5.90833333333333" style="1" customWidth="1"/>
    <col min="4101" max="4101" width="11.1833333333333" style="1" customWidth="1"/>
    <col min="4102" max="4102" width="15" style="1" customWidth="1"/>
    <col min="4103" max="4103" width="8.45" style="1" customWidth="1"/>
    <col min="4104" max="4105" width="15" style="1" customWidth="1"/>
    <col min="4106" max="4352" width="8.725" style="1"/>
    <col min="4353" max="4353" width="6.36666666666667" style="1" customWidth="1"/>
    <col min="4354" max="4354" width="14.45" style="1" customWidth="1"/>
    <col min="4355" max="4355" width="19.6333333333333" style="1" customWidth="1"/>
    <col min="4356" max="4356" width="5.90833333333333" style="1" customWidth="1"/>
    <col min="4357" max="4357" width="11.1833333333333" style="1" customWidth="1"/>
    <col min="4358" max="4358" width="15" style="1" customWidth="1"/>
    <col min="4359" max="4359" width="8.45" style="1" customWidth="1"/>
    <col min="4360" max="4361" width="15" style="1" customWidth="1"/>
    <col min="4362" max="4608" width="8.725" style="1"/>
    <col min="4609" max="4609" width="6.36666666666667" style="1" customWidth="1"/>
    <col min="4610" max="4610" width="14.45" style="1" customWidth="1"/>
    <col min="4611" max="4611" width="19.6333333333333" style="1" customWidth="1"/>
    <col min="4612" max="4612" width="5.90833333333333" style="1" customWidth="1"/>
    <col min="4613" max="4613" width="11.1833333333333" style="1" customWidth="1"/>
    <col min="4614" max="4614" width="15" style="1" customWidth="1"/>
    <col min="4615" max="4615" width="8.45" style="1" customWidth="1"/>
    <col min="4616" max="4617" width="15" style="1" customWidth="1"/>
    <col min="4618" max="4864" width="8.725" style="1"/>
    <col min="4865" max="4865" width="6.36666666666667" style="1" customWidth="1"/>
    <col min="4866" max="4866" width="14.45" style="1" customWidth="1"/>
    <col min="4867" max="4867" width="19.6333333333333" style="1" customWidth="1"/>
    <col min="4868" max="4868" width="5.90833333333333" style="1" customWidth="1"/>
    <col min="4869" max="4869" width="11.1833333333333" style="1" customWidth="1"/>
    <col min="4870" max="4870" width="15" style="1" customWidth="1"/>
    <col min="4871" max="4871" width="8.45" style="1" customWidth="1"/>
    <col min="4872" max="4873" width="15" style="1" customWidth="1"/>
    <col min="4874" max="5120" width="8.725" style="1"/>
    <col min="5121" max="5121" width="6.36666666666667" style="1" customWidth="1"/>
    <col min="5122" max="5122" width="14.45" style="1" customWidth="1"/>
    <col min="5123" max="5123" width="19.6333333333333" style="1" customWidth="1"/>
    <col min="5124" max="5124" width="5.90833333333333" style="1" customWidth="1"/>
    <col min="5125" max="5125" width="11.1833333333333" style="1" customWidth="1"/>
    <col min="5126" max="5126" width="15" style="1" customWidth="1"/>
    <col min="5127" max="5127" width="8.45" style="1" customWidth="1"/>
    <col min="5128" max="5129" width="15" style="1" customWidth="1"/>
    <col min="5130" max="5376" width="8.725" style="1"/>
    <col min="5377" max="5377" width="6.36666666666667" style="1" customWidth="1"/>
    <col min="5378" max="5378" width="14.45" style="1" customWidth="1"/>
    <col min="5379" max="5379" width="19.6333333333333" style="1" customWidth="1"/>
    <col min="5380" max="5380" width="5.90833333333333" style="1" customWidth="1"/>
    <col min="5381" max="5381" width="11.1833333333333" style="1" customWidth="1"/>
    <col min="5382" max="5382" width="15" style="1" customWidth="1"/>
    <col min="5383" max="5383" width="8.45" style="1" customWidth="1"/>
    <col min="5384" max="5385" width="15" style="1" customWidth="1"/>
    <col min="5386" max="5632" width="8.725" style="1"/>
    <col min="5633" max="5633" width="6.36666666666667" style="1" customWidth="1"/>
    <col min="5634" max="5634" width="14.45" style="1" customWidth="1"/>
    <col min="5635" max="5635" width="19.6333333333333" style="1" customWidth="1"/>
    <col min="5636" max="5636" width="5.90833333333333" style="1" customWidth="1"/>
    <col min="5637" max="5637" width="11.1833333333333" style="1" customWidth="1"/>
    <col min="5638" max="5638" width="15" style="1" customWidth="1"/>
    <col min="5639" max="5639" width="8.45" style="1" customWidth="1"/>
    <col min="5640" max="5641" width="15" style="1" customWidth="1"/>
    <col min="5642" max="5888" width="8.725" style="1"/>
    <col min="5889" max="5889" width="6.36666666666667" style="1" customWidth="1"/>
    <col min="5890" max="5890" width="14.45" style="1" customWidth="1"/>
    <col min="5891" max="5891" width="19.6333333333333" style="1" customWidth="1"/>
    <col min="5892" max="5892" width="5.90833333333333" style="1" customWidth="1"/>
    <col min="5893" max="5893" width="11.1833333333333" style="1" customWidth="1"/>
    <col min="5894" max="5894" width="15" style="1" customWidth="1"/>
    <col min="5895" max="5895" width="8.45" style="1" customWidth="1"/>
    <col min="5896" max="5897" width="15" style="1" customWidth="1"/>
    <col min="5898" max="6144" width="8.725" style="1"/>
    <col min="6145" max="6145" width="6.36666666666667" style="1" customWidth="1"/>
    <col min="6146" max="6146" width="14.45" style="1" customWidth="1"/>
    <col min="6147" max="6147" width="19.6333333333333" style="1" customWidth="1"/>
    <col min="6148" max="6148" width="5.90833333333333" style="1" customWidth="1"/>
    <col min="6149" max="6149" width="11.1833333333333" style="1" customWidth="1"/>
    <col min="6150" max="6150" width="15" style="1" customWidth="1"/>
    <col min="6151" max="6151" width="8.45" style="1" customWidth="1"/>
    <col min="6152" max="6153" width="15" style="1" customWidth="1"/>
    <col min="6154" max="6400" width="8.725" style="1"/>
    <col min="6401" max="6401" width="6.36666666666667" style="1" customWidth="1"/>
    <col min="6402" max="6402" width="14.45" style="1" customWidth="1"/>
    <col min="6403" max="6403" width="19.6333333333333" style="1" customWidth="1"/>
    <col min="6404" max="6404" width="5.90833333333333" style="1" customWidth="1"/>
    <col min="6405" max="6405" width="11.1833333333333" style="1" customWidth="1"/>
    <col min="6406" max="6406" width="15" style="1" customWidth="1"/>
    <col min="6407" max="6407" width="8.45" style="1" customWidth="1"/>
    <col min="6408" max="6409" width="15" style="1" customWidth="1"/>
    <col min="6410" max="6656" width="8.725" style="1"/>
    <col min="6657" max="6657" width="6.36666666666667" style="1" customWidth="1"/>
    <col min="6658" max="6658" width="14.45" style="1" customWidth="1"/>
    <col min="6659" max="6659" width="19.6333333333333" style="1" customWidth="1"/>
    <col min="6660" max="6660" width="5.90833333333333" style="1" customWidth="1"/>
    <col min="6661" max="6661" width="11.1833333333333" style="1" customWidth="1"/>
    <col min="6662" max="6662" width="15" style="1" customWidth="1"/>
    <col min="6663" max="6663" width="8.45" style="1" customWidth="1"/>
    <col min="6664" max="6665" width="15" style="1" customWidth="1"/>
    <col min="6666" max="6912" width="8.725" style="1"/>
    <col min="6913" max="6913" width="6.36666666666667" style="1" customWidth="1"/>
    <col min="6914" max="6914" width="14.45" style="1" customWidth="1"/>
    <col min="6915" max="6915" width="19.6333333333333" style="1" customWidth="1"/>
    <col min="6916" max="6916" width="5.90833333333333" style="1" customWidth="1"/>
    <col min="6917" max="6917" width="11.1833333333333" style="1" customWidth="1"/>
    <col min="6918" max="6918" width="15" style="1" customWidth="1"/>
    <col min="6919" max="6919" width="8.45" style="1" customWidth="1"/>
    <col min="6920" max="6921" width="15" style="1" customWidth="1"/>
    <col min="6922" max="7168" width="8.725" style="1"/>
    <col min="7169" max="7169" width="6.36666666666667" style="1" customWidth="1"/>
    <col min="7170" max="7170" width="14.45" style="1" customWidth="1"/>
    <col min="7171" max="7171" width="19.6333333333333" style="1" customWidth="1"/>
    <col min="7172" max="7172" width="5.90833333333333" style="1" customWidth="1"/>
    <col min="7173" max="7173" width="11.1833333333333" style="1" customWidth="1"/>
    <col min="7174" max="7174" width="15" style="1" customWidth="1"/>
    <col min="7175" max="7175" width="8.45" style="1" customWidth="1"/>
    <col min="7176" max="7177" width="15" style="1" customWidth="1"/>
    <col min="7178" max="7424" width="8.725" style="1"/>
    <col min="7425" max="7425" width="6.36666666666667" style="1" customWidth="1"/>
    <col min="7426" max="7426" width="14.45" style="1" customWidth="1"/>
    <col min="7427" max="7427" width="19.6333333333333" style="1" customWidth="1"/>
    <col min="7428" max="7428" width="5.90833333333333" style="1" customWidth="1"/>
    <col min="7429" max="7429" width="11.1833333333333" style="1" customWidth="1"/>
    <col min="7430" max="7430" width="15" style="1" customWidth="1"/>
    <col min="7431" max="7431" width="8.45" style="1" customWidth="1"/>
    <col min="7432" max="7433" width="15" style="1" customWidth="1"/>
    <col min="7434" max="7680" width="8.725" style="1"/>
    <col min="7681" max="7681" width="6.36666666666667" style="1" customWidth="1"/>
    <col min="7682" max="7682" width="14.45" style="1" customWidth="1"/>
    <col min="7683" max="7683" width="19.6333333333333" style="1" customWidth="1"/>
    <col min="7684" max="7684" width="5.90833333333333" style="1" customWidth="1"/>
    <col min="7685" max="7685" width="11.1833333333333" style="1" customWidth="1"/>
    <col min="7686" max="7686" width="15" style="1" customWidth="1"/>
    <col min="7687" max="7687" width="8.45" style="1" customWidth="1"/>
    <col min="7688" max="7689" width="15" style="1" customWidth="1"/>
    <col min="7690" max="7936" width="8.725" style="1"/>
    <col min="7937" max="7937" width="6.36666666666667" style="1" customWidth="1"/>
    <col min="7938" max="7938" width="14.45" style="1" customWidth="1"/>
    <col min="7939" max="7939" width="19.6333333333333" style="1" customWidth="1"/>
    <col min="7940" max="7940" width="5.90833333333333" style="1" customWidth="1"/>
    <col min="7941" max="7941" width="11.1833333333333" style="1" customWidth="1"/>
    <col min="7942" max="7942" width="15" style="1" customWidth="1"/>
    <col min="7943" max="7943" width="8.45" style="1" customWidth="1"/>
    <col min="7944" max="7945" width="15" style="1" customWidth="1"/>
    <col min="7946" max="8192" width="8.725" style="1"/>
    <col min="8193" max="8193" width="6.36666666666667" style="1" customWidth="1"/>
    <col min="8194" max="8194" width="14.45" style="1" customWidth="1"/>
    <col min="8195" max="8195" width="19.6333333333333" style="1" customWidth="1"/>
    <col min="8196" max="8196" width="5.90833333333333" style="1" customWidth="1"/>
    <col min="8197" max="8197" width="11.1833333333333" style="1" customWidth="1"/>
    <col min="8198" max="8198" width="15" style="1" customWidth="1"/>
    <col min="8199" max="8199" width="8.45" style="1" customWidth="1"/>
    <col min="8200" max="8201" width="15" style="1" customWidth="1"/>
    <col min="8202" max="8448" width="8.725" style="1"/>
    <col min="8449" max="8449" width="6.36666666666667" style="1" customWidth="1"/>
    <col min="8450" max="8450" width="14.45" style="1" customWidth="1"/>
    <col min="8451" max="8451" width="19.6333333333333" style="1" customWidth="1"/>
    <col min="8452" max="8452" width="5.90833333333333" style="1" customWidth="1"/>
    <col min="8453" max="8453" width="11.1833333333333" style="1" customWidth="1"/>
    <col min="8454" max="8454" width="15" style="1" customWidth="1"/>
    <col min="8455" max="8455" width="8.45" style="1" customWidth="1"/>
    <col min="8456" max="8457" width="15" style="1" customWidth="1"/>
    <col min="8458" max="8704" width="8.725" style="1"/>
    <col min="8705" max="8705" width="6.36666666666667" style="1" customWidth="1"/>
    <col min="8706" max="8706" width="14.45" style="1" customWidth="1"/>
    <col min="8707" max="8707" width="19.6333333333333" style="1" customWidth="1"/>
    <col min="8708" max="8708" width="5.90833333333333" style="1" customWidth="1"/>
    <col min="8709" max="8709" width="11.1833333333333" style="1" customWidth="1"/>
    <col min="8710" max="8710" width="15" style="1" customWidth="1"/>
    <col min="8711" max="8711" width="8.45" style="1" customWidth="1"/>
    <col min="8712" max="8713" width="15" style="1" customWidth="1"/>
    <col min="8714" max="8960" width="8.725" style="1"/>
    <col min="8961" max="8961" width="6.36666666666667" style="1" customWidth="1"/>
    <col min="8962" max="8962" width="14.45" style="1" customWidth="1"/>
    <col min="8963" max="8963" width="19.6333333333333" style="1" customWidth="1"/>
    <col min="8964" max="8964" width="5.90833333333333" style="1" customWidth="1"/>
    <col min="8965" max="8965" width="11.1833333333333" style="1" customWidth="1"/>
    <col min="8966" max="8966" width="15" style="1" customWidth="1"/>
    <col min="8967" max="8967" width="8.45" style="1" customWidth="1"/>
    <col min="8968" max="8969" width="15" style="1" customWidth="1"/>
    <col min="8970" max="9216" width="8.725" style="1"/>
    <col min="9217" max="9217" width="6.36666666666667" style="1" customWidth="1"/>
    <col min="9218" max="9218" width="14.45" style="1" customWidth="1"/>
    <col min="9219" max="9219" width="19.6333333333333" style="1" customWidth="1"/>
    <col min="9220" max="9220" width="5.90833333333333" style="1" customWidth="1"/>
    <col min="9221" max="9221" width="11.1833333333333" style="1" customWidth="1"/>
    <col min="9222" max="9222" width="15" style="1" customWidth="1"/>
    <col min="9223" max="9223" width="8.45" style="1" customWidth="1"/>
    <col min="9224" max="9225" width="15" style="1" customWidth="1"/>
    <col min="9226" max="9472" width="8.725" style="1"/>
    <col min="9473" max="9473" width="6.36666666666667" style="1" customWidth="1"/>
    <col min="9474" max="9474" width="14.45" style="1" customWidth="1"/>
    <col min="9475" max="9475" width="19.6333333333333" style="1" customWidth="1"/>
    <col min="9476" max="9476" width="5.90833333333333" style="1" customWidth="1"/>
    <col min="9477" max="9477" width="11.1833333333333" style="1" customWidth="1"/>
    <col min="9478" max="9478" width="15" style="1" customWidth="1"/>
    <col min="9479" max="9479" width="8.45" style="1" customWidth="1"/>
    <col min="9480" max="9481" width="15" style="1" customWidth="1"/>
    <col min="9482" max="9728" width="8.725" style="1"/>
    <col min="9729" max="9729" width="6.36666666666667" style="1" customWidth="1"/>
    <col min="9730" max="9730" width="14.45" style="1" customWidth="1"/>
    <col min="9731" max="9731" width="19.6333333333333" style="1" customWidth="1"/>
    <col min="9732" max="9732" width="5.90833333333333" style="1" customWidth="1"/>
    <col min="9733" max="9733" width="11.1833333333333" style="1" customWidth="1"/>
    <col min="9734" max="9734" width="15" style="1" customWidth="1"/>
    <col min="9735" max="9735" width="8.45" style="1" customWidth="1"/>
    <col min="9736" max="9737" width="15" style="1" customWidth="1"/>
    <col min="9738" max="9984" width="8.725" style="1"/>
    <col min="9985" max="9985" width="6.36666666666667" style="1" customWidth="1"/>
    <col min="9986" max="9986" width="14.45" style="1" customWidth="1"/>
    <col min="9987" max="9987" width="19.6333333333333" style="1" customWidth="1"/>
    <col min="9988" max="9988" width="5.90833333333333" style="1" customWidth="1"/>
    <col min="9989" max="9989" width="11.1833333333333" style="1" customWidth="1"/>
    <col min="9990" max="9990" width="15" style="1" customWidth="1"/>
    <col min="9991" max="9991" width="8.45" style="1" customWidth="1"/>
    <col min="9992" max="9993" width="15" style="1" customWidth="1"/>
    <col min="9994" max="10240" width="8.725" style="1"/>
    <col min="10241" max="10241" width="6.36666666666667" style="1" customWidth="1"/>
    <col min="10242" max="10242" width="14.45" style="1" customWidth="1"/>
    <col min="10243" max="10243" width="19.6333333333333" style="1" customWidth="1"/>
    <col min="10244" max="10244" width="5.90833333333333" style="1" customWidth="1"/>
    <col min="10245" max="10245" width="11.1833333333333" style="1" customWidth="1"/>
    <col min="10246" max="10246" width="15" style="1" customWidth="1"/>
    <col min="10247" max="10247" width="8.45" style="1" customWidth="1"/>
    <col min="10248" max="10249" width="15" style="1" customWidth="1"/>
    <col min="10250" max="10496" width="8.725" style="1"/>
    <col min="10497" max="10497" width="6.36666666666667" style="1" customWidth="1"/>
    <col min="10498" max="10498" width="14.45" style="1" customWidth="1"/>
    <col min="10499" max="10499" width="19.6333333333333" style="1" customWidth="1"/>
    <col min="10500" max="10500" width="5.90833333333333" style="1" customWidth="1"/>
    <col min="10501" max="10501" width="11.1833333333333" style="1" customWidth="1"/>
    <col min="10502" max="10502" width="15" style="1" customWidth="1"/>
    <col min="10503" max="10503" width="8.45" style="1" customWidth="1"/>
    <col min="10504" max="10505" width="15" style="1" customWidth="1"/>
    <col min="10506" max="10752" width="8.725" style="1"/>
    <col min="10753" max="10753" width="6.36666666666667" style="1" customWidth="1"/>
    <col min="10754" max="10754" width="14.45" style="1" customWidth="1"/>
    <col min="10755" max="10755" width="19.6333333333333" style="1" customWidth="1"/>
    <col min="10756" max="10756" width="5.90833333333333" style="1" customWidth="1"/>
    <col min="10757" max="10757" width="11.1833333333333" style="1" customWidth="1"/>
    <col min="10758" max="10758" width="15" style="1" customWidth="1"/>
    <col min="10759" max="10759" width="8.45" style="1" customWidth="1"/>
    <col min="10760" max="10761" width="15" style="1" customWidth="1"/>
    <col min="10762" max="11008" width="8.725" style="1"/>
    <col min="11009" max="11009" width="6.36666666666667" style="1" customWidth="1"/>
    <col min="11010" max="11010" width="14.45" style="1" customWidth="1"/>
    <col min="11011" max="11011" width="19.6333333333333" style="1" customWidth="1"/>
    <col min="11012" max="11012" width="5.90833333333333" style="1" customWidth="1"/>
    <col min="11013" max="11013" width="11.1833333333333" style="1" customWidth="1"/>
    <col min="11014" max="11014" width="15" style="1" customWidth="1"/>
    <col min="11015" max="11015" width="8.45" style="1" customWidth="1"/>
    <col min="11016" max="11017" width="15" style="1" customWidth="1"/>
    <col min="11018" max="11264" width="8.725" style="1"/>
    <col min="11265" max="11265" width="6.36666666666667" style="1" customWidth="1"/>
    <col min="11266" max="11266" width="14.45" style="1" customWidth="1"/>
    <col min="11267" max="11267" width="19.6333333333333" style="1" customWidth="1"/>
    <col min="11268" max="11268" width="5.90833333333333" style="1" customWidth="1"/>
    <col min="11269" max="11269" width="11.1833333333333" style="1" customWidth="1"/>
    <col min="11270" max="11270" width="15" style="1" customWidth="1"/>
    <col min="11271" max="11271" width="8.45" style="1" customWidth="1"/>
    <col min="11272" max="11273" width="15" style="1" customWidth="1"/>
    <col min="11274" max="11520" width="8.725" style="1"/>
    <col min="11521" max="11521" width="6.36666666666667" style="1" customWidth="1"/>
    <col min="11522" max="11522" width="14.45" style="1" customWidth="1"/>
    <col min="11523" max="11523" width="19.6333333333333" style="1" customWidth="1"/>
    <col min="11524" max="11524" width="5.90833333333333" style="1" customWidth="1"/>
    <col min="11525" max="11525" width="11.1833333333333" style="1" customWidth="1"/>
    <col min="11526" max="11526" width="15" style="1" customWidth="1"/>
    <col min="11527" max="11527" width="8.45" style="1" customWidth="1"/>
    <col min="11528" max="11529" width="15" style="1" customWidth="1"/>
    <col min="11530" max="11776" width="8.725" style="1"/>
    <col min="11777" max="11777" width="6.36666666666667" style="1" customWidth="1"/>
    <col min="11778" max="11778" width="14.45" style="1" customWidth="1"/>
    <col min="11779" max="11779" width="19.6333333333333" style="1" customWidth="1"/>
    <col min="11780" max="11780" width="5.90833333333333" style="1" customWidth="1"/>
    <col min="11781" max="11781" width="11.1833333333333" style="1" customWidth="1"/>
    <col min="11782" max="11782" width="15" style="1" customWidth="1"/>
    <col min="11783" max="11783" width="8.45" style="1" customWidth="1"/>
    <col min="11784" max="11785" width="15" style="1" customWidth="1"/>
    <col min="11786" max="12032" width="8.725" style="1"/>
    <col min="12033" max="12033" width="6.36666666666667" style="1" customWidth="1"/>
    <col min="12034" max="12034" width="14.45" style="1" customWidth="1"/>
    <col min="12035" max="12035" width="19.6333333333333" style="1" customWidth="1"/>
    <col min="12036" max="12036" width="5.90833333333333" style="1" customWidth="1"/>
    <col min="12037" max="12037" width="11.1833333333333" style="1" customWidth="1"/>
    <col min="12038" max="12038" width="15" style="1" customWidth="1"/>
    <col min="12039" max="12039" width="8.45" style="1" customWidth="1"/>
    <col min="12040" max="12041" width="15" style="1" customWidth="1"/>
    <col min="12042" max="12288" width="8.725" style="1"/>
    <col min="12289" max="12289" width="6.36666666666667" style="1" customWidth="1"/>
    <col min="12290" max="12290" width="14.45" style="1" customWidth="1"/>
    <col min="12291" max="12291" width="19.6333333333333" style="1" customWidth="1"/>
    <col min="12292" max="12292" width="5.90833333333333" style="1" customWidth="1"/>
    <col min="12293" max="12293" width="11.1833333333333" style="1" customWidth="1"/>
    <col min="12294" max="12294" width="15" style="1" customWidth="1"/>
    <col min="12295" max="12295" width="8.45" style="1" customWidth="1"/>
    <col min="12296" max="12297" width="15" style="1" customWidth="1"/>
    <col min="12298" max="12544" width="8.725" style="1"/>
    <col min="12545" max="12545" width="6.36666666666667" style="1" customWidth="1"/>
    <col min="12546" max="12546" width="14.45" style="1" customWidth="1"/>
    <col min="12547" max="12547" width="19.6333333333333" style="1" customWidth="1"/>
    <col min="12548" max="12548" width="5.90833333333333" style="1" customWidth="1"/>
    <col min="12549" max="12549" width="11.1833333333333" style="1" customWidth="1"/>
    <col min="12550" max="12550" width="15" style="1" customWidth="1"/>
    <col min="12551" max="12551" width="8.45" style="1" customWidth="1"/>
    <col min="12552" max="12553" width="15" style="1" customWidth="1"/>
    <col min="12554" max="12800" width="8.725" style="1"/>
    <col min="12801" max="12801" width="6.36666666666667" style="1" customWidth="1"/>
    <col min="12802" max="12802" width="14.45" style="1" customWidth="1"/>
    <col min="12803" max="12803" width="19.6333333333333" style="1" customWidth="1"/>
    <col min="12804" max="12804" width="5.90833333333333" style="1" customWidth="1"/>
    <col min="12805" max="12805" width="11.1833333333333" style="1" customWidth="1"/>
    <col min="12806" max="12806" width="15" style="1" customWidth="1"/>
    <col min="12807" max="12807" width="8.45" style="1" customWidth="1"/>
    <col min="12808" max="12809" width="15" style="1" customWidth="1"/>
    <col min="12810" max="13056" width="8.725" style="1"/>
    <col min="13057" max="13057" width="6.36666666666667" style="1" customWidth="1"/>
    <col min="13058" max="13058" width="14.45" style="1" customWidth="1"/>
    <col min="13059" max="13059" width="19.6333333333333" style="1" customWidth="1"/>
    <col min="13060" max="13060" width="5.90833333333333" style="1" customWidth="1"/>
    <col min="13061" max="13061" width="11.1833333333333" style="1" customWidth="1"/>
    <col min="13062" max="13062" width="15" style="1" customWidth="1"/>
    <col min="13063" max="13063" width="8.45" style="1" customWidth="1"/>
    <col min="13064" max="13065" width="15" style="1" customWidth="1"/>
    <col min="13066" max="13312" width="8.725" style="1"/>
    <col min="13313" max="13313" width="6.36666666666667" style="1" customWidth="1"/>
    <col min="13314" max="13314" width="14.45" style="1" customWidth="1"/>
    <col min="13315" max="13315" width="19.6333333333333" style="1" customWidth="1"/>
    <col min="13316" max="13316" width="5.90833333333333" style="1" customWidth="1"/>
    <col min="13317" max="13317" width="11.1833333333333" style="1" customWidth="1"/>
    <col min="13318" max="13318" width="15" style="1" customWidth="1"/>
    <col min="13319" max="13319" width="8.45" style="1" customWidth="1"/>
    <col min="13320" max="13321" width="15" style="1" customWidth="1"/>
    <col min="13322" max="13568" width="8.725" style="1"/>
    <col min="13569" max="13569" width="6.36666666666667" style="1" customWidth="1"/>
    <col min="13570" max="13570" width="14.45" style="1" customWidth="1"/>
    <col min="13571" max="13571" width="19.6333333333333" style="1" customWidth="1"/>
    <col min="13572" max="13572" width="5.90833333333333" style="1" customWidth="1"/>
    <col min="13573" max="13573" width="11.1833333333333" style="1" customWidth="1"/>
    <col min="13574" max="13574" width="15" style="1" customWidth="1"/>
    <col min="13575" max="13575" width="8.45" style="1" customWidth="1"/>
    <col min="13576" max="13577" width="15" style="1" customWidth="1"/>
    <col min="13578" max="13824" width="8.725" style="1"/>
    <col min="13825" max="13825" width="6.36666666666667" style="1" customWidth="1"/>
    <col min="13826" max="13826" width="14.45" style="1" customWidth="1"/>
    <col min="13827" max="13827" width="19.6333333333333" style="1" customWidth="1"/>
    <col min="13828" max="13828" width="5.90833333333333" style="1" customWidth="1"/>
    <col min="13829" max="13829" width="11.1833333333333" style="1" customWidth="1"/>
    <col min="13830" max="13830" width="15" style="1" customWidth="1"/>
    <col min="13831" max="13831" width="8.45" style="1" customWidth="1"/>
    <col min="13832" max="13833" width="15" style="1" customWidth="1"/>
    <col min="13834" max="14080" width="8.725" style="1"/>
    <col min="14081" max="14081" width="6.36666666666667" style="1" customWidth="1"/>
    <col min="14082" max="14082" width="14.45" style="1" customWidth="1"/>
    <col min="14083" max="14083" width="19.6333333333333" style="1" customWidth="1"/>
    <col min="14084" max="14084" width="5.90833333333333" style="1" customWidth="1"/>
    <col min="14085" max="14085" width="11.1833333333333" style="1" customWidth="1"/>
    <col min="14086" max="14086" width="15" style="1" customWidth="1"/>
    <col min="14087" max="14087" width="8.45" style="1" customWidth="1"/>
    <col min="14088" max="14089" width="15" style="1" customWidth="1"/>
    <col min="14090" max="14336" width="8.725" style="1"/>
    <col min="14337" max="14337" width="6.36666666666667" style="1" customWidth="1"/>
    <col min="14338" max="14338" width="14.45" style="1" customWidth="1"/>
    <col min="14339" max="14339" width="19.6333333333333" style="1" customWidth="1"/>
    <col min="14340" max="14340" width="5.90833333333333" style="1" customWidth="1"/>
    <col min="14341" max="14341" width="11.1833333333333" style="1" customWidth="1"/>
    <col min="14342" max="14342" width="15" style="1" customWidth="1"/>
    <col min="14343" max="14343" width="8.45" style="1" customWidth="1"/>
    <col min="14344" max="14345" width="15" style="1" customWidth="1"/>
    <col min="14346" max="14592" width="8.725" style="1"/>
    <col min="14593" max="14593" width="6.36666666666667" style="1" customWidth="1"/>
    <col min="14594" max="14594" width="14.45" style="1" customWidth="1"/>
    <col min="14595" max="14595" width="19.6333333333333" style="1" customWidth="1"/>
    <col min="14596" max="14596" width="5.90833333333333" style="1" customWidth="1"/>
    <col min="14597" max="14597" width="11.1833333333333" style="1" customWidth="1"/>
    <col min="14598" max="14598" width="15" style="1" customWidth="1"/>
    <col min="14599" max="14599" width="8.45" style="1" customWidth="1"/>
    <col min="14600" max="14601" width="15" style="1" customWidth="1"/>
    <col min="14602" max="14848" width="8.725" style="1"/>
    <col min="14849" max="14849" width="6.36666666666667" style="1" customWidth="1"/>
    <col min="14850" max="14850" width="14.45" style="1" customWidth="1"/>
    <col min="14851" max="14851" width="19.6333333333333" style="1" customWidth="1"/>
    <col min="14852" max="14852" width="5.90833333333333" style="1" customWidth="1"/>
    <col min="14853" max="14853" width="11.1833333333333" style="1" customWidth="1"/>
    <col min="14854" max="14854" width="15" style="1" customWidth="1"/>
    <col min="14855" max="14855" width="8.45" style="1" customWidth="1"/>
    <col min="14856" max="14857" width="15" style="1" customWidth="1"/>
    <col min="14858" max="15104" width="8.725" style="1"/>
    <col min="15105" max="15105" width="6.36666666666667" style="1" customWidth="1"/>
    <col min="15106" max="15106" width="14.45" style="1" customWidth="1"/>
    <col min="15107" max="15107" width="19.6333333333333" style="1" customWidth="1"/>
    <col min="15108" max="15108" width="5.90833333333333" style="1" customWidth="1"/>
    <col min="15109" max="15109" width="11.1833333333333" style="1" customWidth="1"/>
    <col min="15110" max="15110" width="15" style="1" customWidth="1"/>
    <col min="15111" max="15111" width="8.45" style="1" customWidth="1"/>
    <col min="15112" max="15113" width="15" style="1" customWidth="1"/>
    <col min="15114" max="15360" width="8.725" style="1"/>
    <col min="15361" max="15361" width="6.36666666666667" style="1" customWidth="1"/>
    <col min="15362" max="15362" width="14.45" style="1" customWidth="1"/>
    <col min="15363" max="15363" width="19.6333333333333" style="1" customWidth="1"/>
    <col min="15364" max="15364" width="5.90833333333333" style="1" customWidth="1"/>
    <col min="15365" max="15365" width="11.1833333333333" style="1" customWidth="1"/>
    <col min="15366" max="15366" width="15" style="1" customWidth="1"/>
    <col min="15367" max="15367" width="8.45" style="1" customWidth="1"/>
    <col min="15368" max="15369" width="15" style="1" customWidth="1"/>
    <col min="15370" max="15616" width="8.725" style="1"/>
    <col min="15617" max="15617" width="6.36666666666667" style="1" customWidth="1"/>
    <col min="15618" max="15618" width="14.45" style="1" customWidth="1"/>
    <col min="15619" max="15619" width="19.6333333333333" style="1" customWidth="1"/>
    <col min="15620" max="15620" width="5.90833333333333" style="1" customWidth="1"/>
    <col min="15621" max="15621" width="11.1833333333333" style="1" customWidth="1"/>
    <col min="15622" max="15622" width="15" style="1" customWidth="1"/>
    <col min="15623" max="15623" width="8.45" style="1" customWidth="1"/>
    <col min="15624" max="15625" width="15" style="1" customWidth="1"/>
    <col min="15626" max="15872" width="8.725" style="1"/>
    <col min="15873" max="15873" width="6.36666666666667" style="1" customWidth="1"/>
    <col min="15874" max="15874" width="14.45" style="1" customWidth="1"/>
    <col min="15875" max="15875" width="19.6333333333333" style="1" customWidth="1"/>
    <col min="15876" max="15876" width="5.90833333333333" style="1" customWidth="1"/>
    <col min="15877" max="15877" width="11.1833333333333" style="1" customWidth="1"/>
    <col min="15878" max="15878" width="15" style="1" customWidth="1"/>
    <col min="15879" max="15879" width="8.45" style="1" customWidth="1"/>
    <col min="15880" max="15881" width="15" style="1" customWidth="1"/>
    <col min="15882" max="16128" width="8.725" style="1"/>
    <col min="16129" max="16129" width="6.36666666666667" style="1" customWidth="1"/>
    <col min="16130" max="16130" width="14.45" style="1" customWidth="1"/>
    <col min="16131" max="16131" width="19.6333333333333" style="1" customWidth="1"/>
    <col min="16132" max="16132" width="5.90833333333333" style="1" customWidth="1"/>
    <col min="16133" max="16133" width="11.1833333333333" style="1" customWidth="1"/>
    <col min="16134" max="16134" width="15" style="1" customWidth="1"/>
    <col min="16135" max="16135" width="8.45" style="1" customWidth="1"/>
    <col min="16136" max="16137" width="15" style="1" customWidth="1"/>
    <col min="16138" max="16384" width="8.725" style="1"/>
  </cols>
  <sheetData>
    <row r="1" customHeight="1" spans="1:9">
      <c r="A1" s="2" t="s">
        <v>314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296</v>
      </c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297</v>
      </c>
      <c r="B3" s="5"/>
      <c r="C3" s="5"/>
      <c r="D3" s="5"/>
      <c r="E3" s="6"/>
      <c r="F3" s="6"/>
      <c r="G3" s="6"/>
      <c r="H3" s="6" t="s">
        <v>315</v>
      </c>
      <c r="I3" s="6"/>
    </row>
    <row r="4" customHeight="1" spans="1:9">
      <c r="A4" s="6"/>
      <c r="B4" s="6"/>
      <c r="C4" s="6"/>
      <c r="D4" s="6"/>
      <c r="E4" s="7"/>
      <c r="F4" s="8"/>
      <c r="G4" s="7"/>
      <c r="H4" s="7" t="s">
        <v>299</v>
      </c>
      <c r="I4" s="7"/>
    </row>
    <row r="5" customHeight="1" spans="1:9">
      <c r="A5" s="9" t="s">
        <v>2</v>
      </c>
      <c r="B5" s="10" t="s">
        <v>316</v>
      </c>
      <c r="C5" s="11" t="s">
        <v>5</v>
      </c>
      <c r="D5" s="12" t="s">
        <v>6</v>
      </c>
      <c r="E5" s="12" t="s">
        <v>235</v>
      </c>
      <c r="F5" s="11" t="s">
        <v>10</v>
      </c>
      <c r="G5" s="11"/>
      <c r="H5" s="11"/>
      <c r="I5" s="11" t="s">
        <v>317</v>
      </c>
    </row>
    <row r="6" customHeight="1" spans="1:9">
      <c r="A6" s="9"/>
      <c r="B6" s="10"/>
      <c r="C6" s="11"/>
      <c r="D6" s="12"/>
      <c r="E6" s="12"/>
      <c r="F6" s="11" t="s">
        <v>7</v>
      </c>
      <c r="G6" s="11" t="s">
        <v>318</v>
      </c>
      <c r="H6" s="11" t="s">
        <v>319</v>
      </c>
      <c r="I6" s="11"/>
    </row>
    <row r="7" customHeight="1" spans="1:11">
      <c r="A7" s="13">
        <v>1</v>
      </c>
      <c r="B7" s="14" t="s">
        <v>320</v>
      </c>
      <c r="C7" s="15" t="s">
        <v>321</v>
      </c>
      <c r="D7" s="16" t="s">
        <v>322</v>
      </c>
      <c r="E7" s="16" t="s">
        <v>323</v>
      </c>
      <c r="F7" s="17">
        <v>975</v>
      </c>
      <c r="G7" s="18"/>
      <c r="H7" s="19">
        <v>1116.99</v>
      </c>
      <c r="I7" s="26">
        <f>H7*0.7</f>
        <v>781.893</v>
      </c>
      <c r="J7" s="1">
        <v>1</v>
      </c>
      <c r="K7" s="1" t="e">
        <f>VLOOKUP(B7,存货盘点表!C5:Q60,7,0)</f>
        <v>#N/A</v>
      </c>
    </row>
    <row r="8" customHeight="1" spans="1:10">
      <c r="A8" s="13">
        <v>2</v>
      </c>
      <c r="B8" s="20" t="s">
        <v>320</v>
      </c>
      <c r="C8" s="15" t="s">
        <v>321</v>
      </c>
      <c r="D8" s="16" t="s">
        <v>322</v>
      </c>
      <c r="E8" s="16" t="s">
        <v>323</v>
      </c>
      <c r="F8" s="17">
        <v>26838</v>
      </c>
      <c r="G8" s="18"/>
      <c r="H8" s="19">
        <v>30094.16</v>
      </c>
      <c r="I8" s="26">
        <f t="shared" ref="I8:I52" si="0">H8*0.7</f>
        <v>21065.912</v>
      </c>
      <c r="J8" s="1">
        <v>2</v>
      </c>
    </row>
    <row r="9" customHeight="1" spans="1:10">
      <c r="A9" s="13">
        <v>3</v>
      </c>
      <c r="B9" s="20" t="s">
        <v>320</v>
      </c>
      <c r="C9" s="15" t="s">
        <v>321</v>
      </c>
      <c r="D9" s="16" t="s">
        <v>322</v>
      </c>
      <c r="E9" s="16" t="s">
        <v>323</v>
      </c>
      <c r="F9" s="17">
        <v>500</v>
      </c>
      <c r="G9" s="18"/>
      <c r="H9" s="19">
        <v>725.64</v>
      </c>
      <c r="I9" s="26">
        <f t="shared" si="0"/>
        <v>507.948</v>
      </c>
      <c r="J9" s="1">
        <v>3</v>
      </c>
    </row>
    <row r="10" customHeight="1" spans="1:10">
      <c r="A10" s="13">
        <v>4</v>
      </c>
      <c r="B10" s="20" t="s">
        <v>320</v>
      </c>
      <c r="C10" s="15" t="s">
        <v>321</v>
      </c>
      <c r="D10" s="16" t="s">
        <v>322</v>
      </c>
      <c r="E10" s="16" t="s">
        <v>323</v>
      </c>
      <c r="F10" s="17">
        <v>450</v>
      </c>
      <c r="G10" s="18"/>
      <c r="H10" s="19">
        <v>789.22</v>
      </c>
      <c r="I10" s="26">
        <f t="shared" si="0"/>
        <v>552.454</v>
      </c>
      <c r="J10" s="1">
        <v>4</v>
      </c>
    </row>
    <row r="11" customHeight="1" spans="1:10">
      <c r="A11" s="13">
        <v>5</v>
      </c>
      <c r="B11" s="14" t="s">
        <v>239</v>
      </c>
      <c r="C11" s="15" t="s">
        <v>324</v>
      </c>
      <c r="D11" s="16" t="s">
        <v>322</v>
      </c>
      <c r="E11" s="16" t="s">
        <v>323</v>
      </c>
      <c r="F11" s="17">
        <v>10500</v>
      </c>
      <c r="G11" s="18"/>
      <c r="H11" s="19">
        <v>6460.05</v>
      </c>
      <c r="I11" s="26">
        <f t="shared" si="0"/>
        <v>4522.035</v>
      </c>
      <c r="J11" s="1">
        <v>5</v>
      </c>
    </row>
    <row r="12" customHeight="1" spans="1:10">
      <c r="A12" s="13">
        <v>6</v>
      </c>
      <c r="B12" s="14" t="s">
        <v>281</v>
      </c>
      <c r="C12" s="15" t="s">
        <v>324</v>
      </c>
      <c r="D12" s="16" t="s">
        <v>322</v>
      </c>
      <c r="E12" s="16" t="s">
        <v>323</v>
      </c>
      <c r="F12" s="17">
        <v>1700</v>
      </c>
      <c r="G12" s="18"/>
      <c r="H12" s="19">
        <v>1045</v>
      </c>
      <c r="I12" s="26">
        <f t="shared" si="0"/>
        <v>731.5</v>
      </c>
      <c r="J12" s="1">
        <v>6</v>
      </c>
    </row>
    <row r="13" customHeight="1" spans="1:10">
      <c r="A13" s="13">
        <v>7</v>
      </c>
      <c r="B13" s="14" t="s">
        <v>325</v>
      </c>
      <c r="C13" s="15"/>
      <c r="D13" s="16" t="s">
        <v>322</v>
      </c>
      <c r="E13" s="16" t="s">
        <v>323</v>
      </c>
      <c r="F13" s="17">
        <v>1500</v>
      </c>
      <c r="G13" s="18"/>
      <c r="H13" s="19">
        <v>8012.82</v>
      </c>
      <c r="I13" s="26">
        <f t="shared" si="0"/>
        <v>5608.974</v>
      </c>
      <c r="J13" s="1">
        <v>7</v>
      </c>
    </row>
    <row r="14" customHeight="1" spans="1:10">
      <c r="A14" s="13">
        <v>8</v>
      </c>
      <c r="B14" s="14" t="s">
        <v>250</v>
      </c>
      <c r="C14" s="15" t="s">
        <v>326</v>
      </c>
      <c r="D14" s="16" t="s">
        <v>322</v>
      </c>
      <c r="E14" s="16" t="s">
        <v>323</v>
      </c>
      <c r="F14" s="17">
        <v>450</v>
      </c>
      <c r="G14" s="18"/>
      <c r="H14" s="19">
        <v>5000</v>
      </c>
      <c r="I14" s="26">
        <f t="shared" si="0"/>
        <v>3500</v>
      </c>
      <c r="J14" s="1">
        <v>8</v>
      </c>
    </row>
    <row r="15" customHeight="1" spans="1:10">
      <c r="A15" s="13">
        <v>9</v>
      </c>
      <c r="B15" s="14" t="s">
        <v>250</v>
      </c>
      <c r="C15" s="15" t="s">
        <v>326</v>
      </c>
      <c r="D15" s="16" t="s">
        <v>322</v>
      </c>
      <c r="E15" s="16" t="s">
        <v>323</v>
      </c>
      <c r="F15" s="17">
        <v>400</v>
      </c>
      <c r="G15" s="18"/>
      <c r="H15" s="19">
        <v>5859.04</v>
      </c>
      <c r="I15" s="26">
        <f t="shared" si="0"/>
        <v>4101.328</v>
      </c>
      <c r="J15" s="1">
        <v>9</v>
      </c>
    </row>
    <row r="16" customHeight="1" spans="1:10">
      <c r="A16" s="13">
        <v>10</v>
      </c>
      <c r="B16" s="14" t="s">
        <v>327</v>
      </c>
      <c r="C16" s="15" t="s">
        <v>328</v>
      </c>
      <c r="D16" s="16" t="s">
        <v>322</v>
      </c>
      <c r="E16" s="16" t="s">
        <v>323</v>
      </c>
      <c r="F16" s="17">
        <v>250</v>
      </c>
      <c r="G16" s="18"/>
      <c r="H16" s="19">
        <v>2565.95</v>
      </c>
      <c r="I16" s="26">
        <f t="shared" si="0"/>
        <v>1796.165</v>
      </c>
      <c r="J16" s="1">
        <v>10</v>
      </c>
    </row>
    <row r="17" customHeight="1" spans="1:10">
      <c r="A17" s="13">
        <v>11</v>
      </c>
      <c r="B17" s="14" t="s">
        <v>329</v>
      </c>
      <c r="C17" s="15" t="s">
        <v>330</v>
      </c>
      <c r="D17" s="16" t="s">
        <v>322</v>
      </c>
      <c r="E17" s="16" t="s">
        <v>323</v>
      </c>
      <c r="F17" s="17">
        <v>1675</v>
      </c>
      <c r="G17" s="18"/>
      <c r="H17" s="19">
        <v>28080.4</v>
      </c>
      <c r="I17" s="26">
        <f t="shared" si="0"/>
        <v>19656.28</v>
      </c>
      <c r="J17" s="1">
        <v>11</v>
      </c>
    </row>
    <row r="18" customHeight="1" spans="1:10">
      <c r="A18" s="13">
        <v>12</v>
      </c>
      <c r="B18" s="20" t="s">
        <v>329</v>
      </c>
      <c r="C18" s="15" t="s">
        <v>330</v>
      </c>
      <c r="D18" s="16" t="s">
        <v>322</v>
      </c>
      <c r="E18" s="16" t="s">
        <v>323</v>
      </c>
      <c r="F18" s="17">
        <v>620</v>
      </c>
      <c r="G18" s="18"/>
      <c r="H18" s="19">
        <v>13887.73</v>
      </c>
      <c r="I18" s="26">
        <f t="shared" si="0"/>
        <v>9721.411</v>
      </c>
      <c r="J18" s="1">
        <v>12</v>
      </c>
    </row>
    <row r="19" customHeight="1" spans="1:10">
      <c r="A19" s="13">
        <v>13</v>
      </c>
      <c r="B19" s="14" t="s">
        <v>331</v>
      </c>
      <c r="C19" s="15" t="s">
        <v>332</v>
      </c>
      <c r="D19" s="16" t="s">
        <v>322</v>
      </c>
      <c r="E19" s="16" t="s">
        <v>323</v>
      </c>
      <c r="F19" s="17">
        <v>1825</v>
      </c>
      <c r="G19" s="18"/>
      <c r="H19" s="19">
        <v>16782.42</v>
      </c>
      <c r="I19" s="26">
        <f t="shared" si="0"/>
        <v>11747.694</v>
      </c>
      <c r="J19" s="1">
        <v>13</v>
      </c>
    </row>
    <row r="20" customHeight="1" spans="1:10">
      <c r="A20" s="13">
        <v>14</v>
      </c>
      <c r="B20" s="14" t="s">
        <v>333</v>
      </c>
      <c r="C20" s="15" t="s">
        <v>334</v>
      </c>
      <c r="D20" s="16" t="s">
        <v>322</v>
      </c>
      <c r="E20" s="16" t="s">
        <v>323</v>
      </c>
      <c r="F20" s="17">
        <v>1375</v>
      </c>
      <c r="G20" s="18"/>
      <c r="H20" s="19">
        <v>13879.39</v>
      </c>
      <c r="I20" s="26">
        <f t="shared" si="0"/>
        <v>9715.573</v>
      </c>
      <c r="J20" s="1">
        <v>14</v>
      </c>
    </row>
    <row r="21" customHeight="1" spans="1:10">
      <c r="A21" s="13">
        <v>15</v>
      </c>
      <c r="B21" s="14" t="s">
        <v>335</v>
      </c>
      <c r="C21" s="15" t="s">
        <v>334</v>
      </c>
      <c r="D21" s="16" t="s">
        <v>322</v>
      </c>
      <c r="E21" s="16" t="s">
        <v>323</v>
      </c>
      <c r="F21" s="17">
        <v>2200</v>
      </c>
      <c r="G21" s="18"/>
      <c r="H21" s="19">
        <v>23790.27</v>
      </c>
      <c r="I21" s="26">
        <f t="shared" si="0"/>
        <v>16653.189</v>
      </c>
      <c r="J21" s="1">
        <v>15</v>
      </c>
    </row>
    <row r="22" customHeight="1" spans="1:10">
      <c r="A22" s="13">
        <v>16</v>
      </c>
      <c r="B22" s="14" t="s">
        <v>335</v>
      </c>
      <c r="C22" s="15" t="s">
        <v>334</v>
      </c>
      <c r="D22" s="16" t="s">
        <v>322</v>
      </c>
      <c r="E22" s="16" t="s">
        <v>323</v>
      </c>
      <c r="F22" s="17">
        <v>500</v>
      </c>
      <c r="G22" s="18"/>
      <c r="H22" s="19">
        <v>5384.62</v>
      </c>
      <c r="I22" s="26">
        <f t="shared" si="0"/>
        <v>3769.234</v>
      </c>
      <c r="J22" s="1">
        <v>16</v>
      </c>
    </row>
    <row r="23" customHeight="1" spans="1:10">
      <c r="A23" s="13">
        <v>17</v>
      </c>
      <c r="B23" s="14" t="s">
        <v>336</v>
      </c>
      <c r="C23" s="15" t="s">
        <v>337</v>
      </c>
      <c r="D23" s="16" t="s">
        <v>322</v>
      </c>
      <c r="E23" s="16" t="s">
        <v>323</v>
      </c>
      <c r="F23" s="17">
        <v>2500</v>
      </c>
      <c r="G23" s="18"/>
      <c r="H23" s="19">
        <v>37805.98</v>
      </c>
      <c r="I23" s="26">
        <f t="shared" si="0"/>
        <v>26464.186</v>
      </c>
      <c r="J23" s="1">
        <v>17</v>
      </c>
    </row>
    <row r="24" customHeight="1" spans="1:10">
      <c r="A24" s="13">
        <v>18</v>
      </c>
      <c r="B24" s="20" t="s">
        <v>338</v>
      </c>
      <c r="C24" s="15" t="s">
        <v>337</v>
      </c>
      <c r="D24" s="16" t="s">
        <v>322</v>
      </c>
      <c r="E24" s="16" t="s">
        <v>323</v>
      </c>
      <c r="F24" s="17">
        <v>25</v>
      </c>
      <c r="G24" s="18"/>
      <c r="H24" s="19">
        <v>1684.8</v>
      </c>
      <c r="I24" s="26">
        <f t="shared" si="0"/>
        <v>1179.36</v>
      </c>
      <c r="J24" s="1">
        <v>18</v>
      </c>
    </row>
    <row r="25" customHeight="1" spans="1:10">
      <c r="A25" s="13">
        <v>19</v>
      </c>
      <c r="B25" s="14" t="s">
        <v>249</v>
      </c>
      <c r="C25" s="15" t="s">
        <v>339</v>
      </c>
      <c r="D25" s="16" t="s">
        <v>322</v>
      </c>
      <c r="E25" s="16" t="s">
        <v>323</v>
      </c>
      <c r="F25" s="17">
        <v>450</v>
      </c>
      <c r="G25" s="18"/>
      <c r="H25" s="19">
        <v>5000</v>
      </c>
      <c r="I25" s="26">
        <f t="shared" si="0"/>
        <v>3500</v>
      </c>
      <c r="J25" s="1">
        <v>19</v>
      </c>
    </row>
    <row r="26" customHeight="1" spans="1:10">
      <c r="A26" s="13">
        <v>20</v>
      </c>
      <c r="B26" s="14" t="s">
        <v>248</v>
      </c>
      <c r="C26" s="15" t="s">
        <v>340</v>
      </c>
      <c r="D26" s="16" t="s">
        <v>322</v>
      </c>
      <c r="E26" s="16" t="s">
        <v>323</v>
      </c>
      <c r="F26" s="17">
        <v>1350</v>
      </c>
      <c r="G26" s="18"/>
      <c r="H26" s="19">
        <v>19384.61</v>
      </c>
      <c r="I26" s="26">
        <f t="shared" si="0"/>
        <v>13569.227</v>
      </c>
      <c r="J26" s="1">
        <v>20</v>
      </c>
    </row>
    <row r="27" customHeight="1" spans="1:10">
      <c r="A27" s="13">
        <v>21</v>
      </c>
      <c r="B27" s="14" t="s">
        <v>240</v>
      </c>
      <c r="C27" s="15" t="s">
        <v>341</v>
      </c>
      <c r="D27" s="16" t="s">
        <v>322</v>
      </c>
      <c r="E27" s="16" t="s">
        <v>323</v>
      </c>
      <c r="F27" s="17">
        <v>460</v>
      </c>
      <c r="G27" s="18"/>
      <c r="H27" s="19">
        <v>8588.31</v>
      </c>
      <c r="I27" s="26">
        <f t="shared" si="0"/>
        <v>6011.817</v>
      </c>
      <c r="J27" s="1">
        <v>21</v>
      </c>
    </row>
    <row r="28" customHeight="1" spans="1:10">
      <c r="A28" s="13">
        <v>22</v>
      </c>
      <c r="B28" s="14" t="s">
        <v>342</v>
      </c>
      <c r="C28" s="15" t="s">
        <v>343</v>
      </c>
      <c r="D28" s="16" t="s">
        <v>322</v>
      </c>
      <c r="E28" s="16" t="s">
        <v>323</v>
      </c>
      <c r="F28" s="17">
        <v>4100</v>
      </c>
      <c r="G28" s="18"/>
      <c r="H28" s="19">
        <v>49789.02</v>
      </c>
      <c r="I28" s="26">
        <f t="shared" si="0"/>
        <v>34852.314</v>
      </c>
      <c r="J28" s="1">
        <v>22</v>
      </c>
    </row>
    <row r="29" customHeight="1" spans="1:10">
      <c r="A29" s="13">
        <v>23</v>
      </c>
      <c r="B29" s="14" t="s">
        <v>342</v>
      </c>
      <c r="C29" s="15" t="s">
        <v>344</v>
      </c>
      <c r="D29" s="16" t="s">
        <v>322</v>
      </c>
      <c r="E29" s="16" t="s">
        <v>323</v>
      </c>
      <c r="F29" s="17">
        <v>1600</v>
      </c>
      <c r="G29" s="18"/>
      <c r="H29" s="19">
        <v>20344.15</v>
      </c>
      <c r="I29" s="26">
        <f t="shared" si="0"/>
        <v>14240.905</v>
      </c>
      <c r="J29" s="1">
        <v>23</v>
      </c>
    </row>
    <row r="30" customHeight="1" spans="1:10">
      <c r="A30" s="13">
        <v>24</v>
      </c>
      <c r="B30" s="14" t="s">
        <v>342</v>
      </c>
      <c r="C30" s="15" t="s">
        <v>345</v>
      </c>
      <c r="D30" s="16" t="s">
        <v>322</v>
      </c>
      <c r="E30" s="16" t="s">
        <v>323</v>
      </c>
      <c r="F30" s="17">
        <v>1875</v>
      </c>
      <c r="G30" s="18"/>
      <c r="H30" s="19">
        <v>23735.45</v>
      </c>
      <c r="I30" s="26">
        <f t="shared" si="0"/>
        <v>16614.815</v>
      </c>
      <c r="J30" s="1">
        <v>24</v>
      </c>
    </row>
    <row r="31" customHeight="1" spans="1:10">
      <c r="A31" s="13">
        <v>25</v>
      </c>
      <c r="B31" s="14" t="s">
        <v>342</v>
      </c>
      <c r="C31" s="15" t="s">
        <v>346</v>
      </c>
      <c r="D31" s="16" t="s">
        <v>322</v>
      </c>
      <c r="E31" s="16" t="s">
        <v>323</v>
      </c>
      <c r="F31" s="17">
        <v>350</v>
      </c>
      <c r="G31" s="18"/>
      <c r="H31" s="19">
        <v>4209.45</v>
      </c>
      <c r="I31" s="26">
        <f t="shared" si="0"/>
        <v>2946.615</v>
      </c>
      <c r="J31" s="1">
        <v>25</v>
      </c>
    </row>
    <row r="32" customHeight="1" spans="1:10">
      <c r="A32" s="13">
        <v>26</v>
      </c>
      <c r="B32" s="14" t="s">
        <v>342</v>
      </c>
      <c r="C32" s="15"/>
      <c r="D32" s="16" t="s">
        <v>322</v>
      </c>
      <c r="E32" s="16" t="s">
        <v>323</v>
      </c>
      <c r="F32" s="17">
        <v>2475</v>
      </c>
      <c r="G32" s="18"/>
      <c r="H32" s="19">
        <v>19457.85</v>
      </c>
      <c r="I32" s="26">
        <f t="shared" si="0"/>
        <v>13620.495</v>
      </c>
      <c r="J32" s="1">
        <v>26</v>
      </c>
    </row>
    <row r="33" customHeight="1" spans="1:10">
      <c r="A33" s="13">
        <v>27</v>
      </c>
      <c r="B33" s="14" t="s">
        <v>342</v>
      </c>
      <c r="C33" s="15"/>
      <c r="D33" s="16" t="s">
        <v>322</v>
      </c>
      <c r="E33" s="16" t="s">
        <v>323</v>
      </c>
      <c r="F33" s="17">
        <v>350</v>
      </c>
      <c r="G33" s="18"/>
      <c r="H33" s="19">
        <v>3580.13</v>
      </c>
      <c r="I33" s="26">
        <f t="shared" si="0"/>
        <v>2506.091</v>
      </c>
      <c r="J33" s="1">
        <v>27</v>
      </c>
    </row>
    <row r="34" customHeight="1" spans="1:10">
      <c r="A34" s="13">
        <v>28</v>
      </c>
      <c r="B34" s="14" t="s">
        <v>342</v>
      </c>
      <c r="C34" s="15"/>
      <c r="D34" s="16" t="s">
        <v>322</v>
      </c>
      <c r="E34" s="16" t="s">
        <v>323</v>
      </c>
      <c r="F34" s="17">
        <v>375</v>
      </c>
      <c r="G34" s="18"/>
      <c r="H34" s="19">
        <v>2820</v>
      </c>
      <c r="I34" s="26">
        <f t="shared" si="0"/>
        <v>1974</v>
      </c>
      <c r="J34" s="1">
        <v>28</v>
      </c>
    </row>
    <row r="35" customHeight="1" spans="1:10">
      <c r="A35" s="13">
        <v>29</v>
      </c>
      <c r="B35" s="14" t="s">
        <v>342</v>
      </c>
      <c r="C35" s="15" t="s">
        <v>347</v>
      </c>
      <c r="D35" s="16" t="s">
        <v>322</v>
      </c>
      <c r="E35" s="16" t="s">
        <v>323</v>
      </c>
      <c r="F35" s="17">
        <v>1600</v>
      </c>
      <c r="G35" s="18"/>
      <c r="H35" s="19">
        <v>20043.49</v>
      </c>
      <c r="I35" s="26">
        <f t="shared" si="0"/>
        <v>14030.443</v>
      </c>
      <c r="J35" s="1">
        <v>29</v>
      </c>
    </row>
    <row r="36" customHeight="1" spans="1:10">
      <c r="A36" s="13">
        <v>30</v>
      </c>
      <c r="B36" s="14" t="s">
        <v>342</v>
      </c>
      <c r="C36" s="15" t="s">
        <v>348</v>
      </c>
      <c r="D36" s="16" t="s">
        <v>322</v>
      </c>
      <c r="E36" s="16" t="s">
        <v>323</v>
      </c>
      <c r="F36" s="17">
        <v>100</v>
      </c>
      <c r="G36" s="18"/>
      <c r="H36" s="19">
        <v>1153.85</v>
      </c>
      <c r="I36" s="26">
        <f t="shared" si="0"/>
        <v>807.695</v>
      </c>
      <c r="J36" s="1">
        <v>30</v>
      </c>
    </row>
    <row r="37" customHeight="1" spans="1:10">
      <c r="A37" s="13">
        <v>31</v>
      </c>
      <c r="B37" s="20" t="s">
        <v>349</v>
      </c>
      <c r="C37" s="15" t="s">
        <v>350</v>
      </c>
      <c r="D37" s="16" t="s">
        <v>322</v>
      </c>
      <c r="E37" s="16" t="s">
        <v>323</v>
      </c>
      <c r="F37" s="21">
        <v>75</v>
      </c>
      <c r="G37" s="18"/>
      <c r="H37" s="19">
        <v>6535.04</v>
      </c>
      <c r="I37" s="26">
        <f t="shared" si="0"/>
        <v>4574.528</v>
      </c>
      <c r="J37" s="1">
        <v>31</v>
      </c>
    </row>
    <row r="38" customHeight="1" spans="1:10">
      <c r="A38" s="13">
        <v>32</v>
      </c>
      <c r="B38" s="14" t="s">
        <v>351</v>
      </c>
      <c r="C38" s="15" t="s">
        <v>352</v>
      </c>
      <c r="D38" s="16" t="s">
        <v>322</v>
      </c>
      <c r="E38" s="16" t="s">
        <v>323</v>
      </c>
      <c r="F38" s="17">
        <v>52</v>
      </c>
      <c r="G38" s="18"/>
      <c r="H38" s="19">
        <v>6031.48</v>
      </c>
      <c r="I38" s="26">
        <f t="shared" si="0"/>
        <v>4222.036</v>
      </c>
      <c r="J38" s="1">
        <v>32</v>
      </c>
    </row>
    <row r="39" customHeight="1" spans="1:10">
      <c r="A39" s="13">
        <v>33</v>
      </c>
      <c r="B39" s="14" t="s">
        <v>353</v>
      </c>
      <c r="C39" s="15" t="s">
        <v>354</v>
      </c>
      <c r="D39" s="16" t="s">
        <v>322</v>
      </c>
      <c r="E39" s="16" t="s">
        <v>323</v>
      </c>
      <c r="F39" s="17">
        <v>40</v>
      </c>
      <c r="G39" s="18"/>
      <c r="H39" s="19">
        <v>1494.39</v>
      </c>
      <c r="I39" s="26">
        <f t="shared" si="0"/>
        <v>1046.073</v>
      </c>
      <c r="J39" s="1">
        <v>33</v>
      </c>
    </row>
    <row r="40" customHeight="1" spans="1:10">
      <c r="A40" s="13">
        <v>34</v>
      </c>
      <c r="B40" s="14" t="s">
        <v>274</v>
      </c>
      <c r="C40" s="15" t="s">
        <v>355</v>
      </c>
      <c r="D40" s="16" t="s">
        <v>322</v>
      </c>
      <c r="E40" s="16" t="s">
        <v>323</v>
      </c>
      <c r="F40" s="17">
        <v>1</v>
      </c>
      <c r="G40" s="18"/>
      <c r="H40" s="19">
        <v>95.73</v>
      </c>
      <c r="I40" s="26">
        <f t="shared" si="0"/>
        <v>67.011</v>
      </c>
      <c r="J40" s="1">
        <v>34</v>
      </c>
    </row>
    <row r="41" customHeight="1" spans="1:10">
      <c r="A41" s="13">
        <v>35</v>
      </c>
      <c r="B41" s="14" t="s">
        <v>273</v>
      </c>
      <c r="C41" s="15" t="s">
        <v>356</v>
      </c>
      <c r="D41" s="16" t="s">
        <v>322</v>
      </c>
      <c r="E41" s="16" t="s">
        <v>323</v>
      </c>
      <c r="F41" s="17">
        <v>2</v>
      </c>
      <c r="G41" s="18"/>
      <c r="H41" s="19">
        <v>177.78</v>
      </c>
      <c r="I41" s="26">
        <f t="shared" si="0"/>
        <v>124.446</v>
      </c>
      <c r="J41" s="1">
        <v>35</v>
      </c>
    </row>
    <row r="42" customHeight="1" spans="1:10">
      <c r="A42" s="13">
        <v>36</v>
      </c>
      <c r="B42" s="14" t="s">
        <v>272</v>
      </c>
      <c r="C42" s="15" t="s">
        <v>357</v>
      </c>
      <c r="D42" s="16" t="s">
        <v>322</v>
      </c>
      <c r="E42" s="16" t="s">
        <v>323</v>
      </c>
      <c r="F42" s="17">
        <v>3</v>
      </c>
      <c r="G42" s="18"/>
      <c r="H42" s="19">
        <v>261.54</v>
      </c>
      <c r="I42" s="26">
        <f t="shared" si="0"/>
        <v>183.078</v>
      </c>
      <c r="J42" s="1">
        <v>36</v>
      </c>
    </row>
    <row r="43" customHeight="1" spans="1:10">
      <c r="A43" s="13">
        <v>37</v>
      </c>
      <c r="B43" s="20" t="s">
        <v>279</v>
      </c>
      <c r="C43" s="15"/>
      <c r="D43" s="16" t="s">
        <v>322</v>
      </c>
      <c r="E43" s="16" t="s">
        <v>323</v>
      </c>
      <c r="F43" s="17">
        <v>25</v>
      </c>
      <c r="G43" s="18"/>
      <c r="H43" s="19">
        <v>1348.95</v>
      </c>
      <c r="I43" s="26">
        <f t="shared" si="0"/>
        <v>944.265</v>
      </c>
      <c r="J43" s="1">
        <v>37</v>
      </c>
    </row>
    <row r="44" customHeight="1" spans="1:10">
      <c r="A44" s="13">
        <v>38</v>
      </c>
      <c r="B44" s="20" t="s">
        <v>358</v>
      </c>
      <c r="C44" s="15"/>
      <c r="D44" s="16" t="s">
        <v>322</v>
      </c>
      <c r="E44" s="16" t="s">
        <v>323</v>
      </c>
      <c r="F44" s="17">
        <v>50</v>
      </c>
      <c r="G44" s="18"/>
      <c r="H44" s="19">
        <v>7767.95</v>
      </c>
      <c r="I44" s="26">
        <f t="shared" si="0"/>
        <v>5437.565</v>
      </c>
      <c r="J44" s="1">
        <v>38</v>
      </c>
    </row>
    <row r="45" customHeight="1" spans="1:10">
      <c r="A45" s="13">
        <v>39</v>
      </c>
      <c r="B45" s="14" t="s">
        <v>256</v>
      </c>
      <c r="C45" s="15" t="s">
        <v>359</v>
      </c>
      <c r="D45" s="16" t="s">
        <v>322</v>
      </c>
      <c r="E45" s="16" t="s">
        <v>323</v>
      </c>
      <c r="F45" s="17">
        <v>25</v>
      </c>
      <c r="G45" s="18"/>
      <c r="H45" s="19">
        <v>1253.88</v>
      </c>
      <c r="I45" s="26">
        <f t="shared" si="0"/>
        <v>877.716</v>
      </c>
      <c r="J45" s="1">
        <v>39</v>
      </c>
    </row>
    <row r="46" customHeight="1" spans="1:10">
      <c r="A46" s="13">
        <v>40</v>
      </c>
      <c r="B46" s="14" t="s">
        <v>360</v>
      </c>
      <c r="C46" s="15" t="s">
        <v>361</v>
      </c>
      <c r="D46" s="16" t="s">
        <v>322</v>
      </c>
      <c r="E46" s="16" t="s">
        <v>323</v>
      </c>
      <c r="F46" s="17">
        <v>33.3</v>
      </c>
      <c r="G46" s="18"/>
      <c r="H46" s="19">
        <v>1761</v>
      </c>
      <c r="I46" s="26">
        <f t="shared" si="0"/>
        <v>1232.7</v>
      </c>
      <c r="J46" s="1">
        <v>40</v>
      </c>
    </row>
    <row r="47" customHeight="1" spans="1:10">
      <c r="A47" s="13">
        <v>41</v>
      </c>
      <c r="B47" s="14" t="s">
        <v>362</v>
      </c>
      <c r="C47" s="15" t="s">
        <v>363</v>
      </c>
      <c r="D47" s="16" t="s">
        <v>322</v>
      </c>
      <c r="E47" s="16" t="s">
        <v>323</v>
      </c>
      <c r="F47" s="17">
        <v>30</v>
      </c>
      <c r="G47" s="18"/>
      <c r="H47" s="19">
        <v>1049.05</v>
      </c>
      <c r="I47" s="26">
        <f t="shared" si="0"/>
        <v>734.335</v>
      </c>
      <c r="J47" s="1">
        <v>41</v>
      </c>
    </row>
    <row r="48" customHeight="1" spans="1:10">
      <c r="A48" s="13">
        <v>42</v>
      </c>
      <c r="B48" s="14" t="s">
        <v>364</v>
      </c>
      <c r="C48" s="15" t="s">
        <v>365</v>
      </c>
      <c r="D48" s="16" t="s">
        <v>322</v>
      </c>
      <c r="E48" s="16" t="s">
        <v>323</v>
      </c>
      <c r="F48" s="17">
        <v>125</v>
      </c>
      <c r="G48" s="18"/>
      <c r="H48" s="19">
        <v>6264.95</v>
      </c>
      <c r="I48" s="26">
        <f t="shared" si="0"/>
        <v>4385.465</v>
      </c>
      <c r="J48" s="1">
        <v>42</v>
      </c>
    </row>
    <row r="49" customHeight="1" spans="1:10">
      <c r="A49" s="13">
        <v>43</v>
      </c>
      <c r="B49" s="14" t="s">
        <v>366</v>
      </c>
      <c r="C49" s="15" t="s">
        <v>367</v>
      </c>
      <c r="D49" s="16" t="s">
        <v>322</v>
      </c>
      <c r="E49" s="16" t="s">
        <v>323</v>
      </c>
      <c r="F49" s="17">
        <v>10</v>
      </c>
      <c r="G49" s="18"/>
      <c r="H49" s="19">
        <v>384.61</v>
      </c>
      <c r="I49" s="26">
        <f t="shared" si="0"/>
        <v>269.227</v>
      </c>
      <c r="J49" s="1">
        <v>43</v>
      </c>
    </row>
    <row r="50" customHeight="1" spans="1:10">
      <c r="A50" s="13">
        <v>44</v>
      </c>
      <c r="B50" s="14" t="s">
        <v>368</v>
      </c>
      <c r="C50" s="15" t="s">
        <v>369</v>
      </c>
      <c r="D50" s="16" t="s">
        <v>322</v>
      </c>
      <c r="E50" s="16" t="s">
        <v>323</v>
      </c>
      <c r="F50" s="17">
        <v>50</v>
      </c>
      <c r="G50" s="18"/>
      <c r="H50" s="19">
        <v>1729.06</v>
      </c>
      <c r="I50" s="26">
        <f t="shared" si="0"/>
        <v>1210.342</v>
      </c>
      <c r="J50" s="1">
        <v>44</v>
      </c>
    </row>
    <row r="51" customHeight="1" spans="1:10">
      <c r="A51" s="13">
        <v>45</v>
      </c>
      <c r="B51" s="14" t="s">
        <v>282</v>
      </c>
      <c r="C51" s="15" t="s">
        <v>370</v>
      </c>
      <c r="D51" s="16" t="s">
        <v>322</v>
      </c>
      <c r="E51" s="16" t="s">
        <v>323</v>
      </c>
      <c r="F51" s="17">
        <v>150</v>
      </c>
      <c r="G51" s="18"/>
      <c r="H51" s="19">
        <v>2140.28</v>
      </c>
      <c r="I51" s="26">
        <f t="shared" si="0"/>
        <v>1498.196</v>
      </c>
      <c r="J51" s="1">
        <v>45</v>
      </c>
    </row>
    <row r="52" customHeight="1" spans="1:10">
      <c r="A52" s="13">
        <v>46</v>
      </c>
      <c r="B52" s="14" t="s">
        <v>371</v>
      </c>
      <c r="C52" s="15"/>
      <c r="D52" s="16" t="s">
        <v>322</v>
      </c>
      <c r="E52" s="16" t="s">
        <v>323</v>
      </c>
      <c r="F52" s="17">
        <v>325</v>
      </c>
      <c r="G52" s="18"/>
      <c r="H52" s="19">
        <v>5489.23</v>
      </c>
      <c r="I52" s="26">
        <f t="shared" si="0"/>
        <v>3842.461</v>
      </c>
      <c r="J52" s="1">
        <v>46</v>
      </c>
    </row>
    <row r="53" customHeight="1" spans="1:10">
      <c r="A53" s="13">
        <v>47</v>
      </c>
      <c r="B53" s="14" t="s">
        <v>372</v>
      </c>
      <c r="C53" s="15" t="s">
        <v>373</v>
      </c>
      <c r="D53" s="16" t="s">
        <v>322</v>
      </c>
      <c r="E53" s="16" t="s">
        <v>323</v>
      </c>
      <c r="F53" s="17">
        <v>22920</v>
      </c>
      <c r="G53" s="18"/>
      <c r="H53" s="19">
        <v>75795.09</v>
      </c>
      <c r="I53" s="26">
        <f>H53*0.8</f>
        <v>60636.072</v>
      </c>
      <c r="J53" s="1">
        <v>47</v>
      </c>
    </row>
    <row r="54" customHeight="1" spans="1:10">
      <c r="A54" s="13">
        <v>48</v>
      </c>
      <c r="B54" s="14" t="s">
        <v>372</v>
      </c>
      <c r="C54" s="15" t="s">
        <v>373</v>
      </c>
      <c r="D54" s="16" t="s">
        <v>322</v>
      </c>
      <c r="E54" s="16" t="s">
        <v>323</v>
      </c>
      <c r="F54" s="17">
        <v>14080</v>
      </c>
      <c r="G54" s="18"/>
      <c r="H54" s="19">
        <v>48510</v>
      </c>
      <c r="I54" s="26">
        <f t="shared" ref="I54:I67" si="1">H54*0.8</f>
        <v>38808</v>
      </c>
      <c r="J54" s="1">
        <v>48</v>
      </c>
    </row>
    <row r="55" customHeight="1" spans="1:10">
      <c r="A55" s="13">
        <v>49</v>
      </c>
      <c r="B55" s="22" t="s">
        <v>374</v>
      </c>
      <c r="C55" s="23" t="s">
        <v>375</v>
      </c>
      <c r="D55" s="16" t="s">
        <v>322</v>
      </c>
      <c r="E55" s="16" t="s">
        <v>323</v>
      </c>
      <c r="F55" s="24">
        <v>30178.96</v>
      </c>
      <c r="G55" s="18"/>
      <c r="H55" s="25">
        <v>478539.01</v>
      </c>
      <c r="I55" s="26">
        <f t="shared" si="1"/>
        <v>382831.208</v>
      </c>
      <c r="J55" s="1">
        <v>49</v>
      </c>
    </row>
    <row r="56" customHeight="1" spans="1:10">
      <c r="A56" s="13">
        <v>50</v>
      </c>
      <c r="B56" s="22" t="s">
        <v>374</v>
      </c>
      <c r="C56" s="23" t="s">
        <v>376</v>
      </c>
      <c r="D56" s="16" t="s">
        <v>322</v>
      </c>
      <c r="E56" s="16" t="s">
        <v>323</v>
      </c>
      <c r="F56" s="24">
        <v>97977.11</v>
      </c>
      <c r="G56" s="18"/>
      <c r="H56" s="26">
        <v>1174927.38</v>
      </c>
      <c r="I56" s="26">
        <f t="shared" si="1"/>
        <v>939941.904</v>
      </c>
      <c r="J56" s="1">
        <v>50</v>
      </c>
    </row>
    <row r="57" customHeight="1" spans="1:10">
      <c r="A57" s="13">
        <v>51</v>
      </c>
      <c r="B57" s="22" t="s">
        <v>374</v>
      </c>
      <c r="C57" s="23" t="s">
        <v>377</v>
      </c>
      <c r="D57" s="16" t="s">
        <v>322</v>
      </c>
      <c r="E57" s="16" t="s">
        <v>323</v>
      </c>
      <c r="F57" s="24">
        <v>4729.15</v>
      </c>
      <c r="G57" s="27"/>
      <c r="H57" s="26">
        <v>99520.31</v>
      </c>
      <c r="I57" s="26">
        <f t="shared" si="1"/>
        <v>79616.248</v>
      </c>
      <c r="J57" s="1">
        <v>51</v>
      </c>
    </row>
    <row r="58" customHeight="1" spans="1:10">
      <c r="A58" s="13">
        <v>52</v>
      </c>
      <c r="B58" s="22" t="s">
        <v>374</v>
      </c>
      <c r="C58" s="23" t="s">
        <v>378</v>
      </c>
      <c r="D58" s="16" t="s">
        <v>322</v>
      </c>
      <c r="E58" s="16" t="s">
        <v>323</v>
      </c>
      <c r="F58" s="24">
        <v>1024.12</v>
      </c>
      <c r="G58" s="27"/>
      <c r="H58" s="26">
        <v>32982.4</v>
      </c>
      <c r="I58" s="26">
        <f t="shared" si="1"/>
        <v>26385.92</v>
      </c>
      <c r="J58" s="1">
        <v>52</v>
      </c>
    </row>
    <row r="59" customHeight="1" spans="1:10">
      <c r="A59" s="13">
        <v>53</v>
      </c>
      <c r="B59" s="22" t="s">
        <v>374</v>
      </c>
      <c r="C59" s="23" t="s">
        <v>379</v>
      </c>
      <c r="D59" s="16" t="s">
        <v>322</v>
      </c>
      <c r="E59" s="16" t="s">
        <v>323</v>
      </c>
      <c r="F59" s="24">
        <v>1119.12</v>
      </c>
      <c r="G59" s="27"/>
      <c r="H59" s="26">
        <v>30685.06</v>
      </c>
      <c r="I59" s="26">
        <f t="shared" si="1"/>
        <v>24548.048</v>
      </c>
      <c r="J59" s="1">
        <v>53</v>
      </c>
    </row>
    <row r="60" customHeight="1" spans="1:10">
      <c r="A60" s="13">
        <v>54</v>
      </c>
      <c r="B60" s="22" t="s">
        <v>374</v>
      </c>
      <c r="C60" s="23" t="s">
        <v>380</v>
      </c>
      <c r="D60" s="16" t="s">
        <v>322</v>
      </c>
      <c r="E60" s="16" t="s">
        <v>323</v>
      </c>
      <c r="F60" s="24">
        <v>1724.18</v>
      </c>
      <c r="G60" s="27"/>
      <c r="H60" s="26">
        <v>35886.24</v>
      </c>
      <c r="I60" s="26">
        <f t="shared" si="1"/>
        <v>28708.992</v>
      </c>
      <c r="J60" s="1">
        <v>54</v>
      </c>
    </row>
    <row r="61" customHeight="1" spans="1:10">
      <c r="A61" s="13">
        <v>55</v>
      </c>
      <c r="B61" s="22" t="s">
        <v>374</v>
      </c>
      <c r="C61" s="23" t="s">
        <v>381</v>
      </c>
      <c r="D61" s="16" t="s">
        <v>322</v>
      </c>
      <c r="E61" s="16" t="s">
        <v>323</v>
      </c>
      <c r="F61" s="24">
        <v>1174</v>
      </c>
      <c r="G61" s="27"/>
      <c r="H61" s="26">
        <v>21445.22</v>
      </c>
      <c r="I61" s="26">
        <f t="shared" si="1"/>
        <v>17156.176</v>
      </c>
      <c r="J61" s="1">
        <v>55</v>
      </c>
    </row>
    <row r="62" customHeight="1" spans="1:10">
      <c r="A62" s="13">
        <v>56</v>
      </c>
      <c r="B62" s="22" t="s">
        <v>374</v>
      </c>
      <c r="C62" s="23" t="s">
        <v>382</v>
      </c>
      <c r="D62" s="16" t="s">
        <v>322</v>
      </c>
      <c r="E62" s="16" t="s">
        <v>323</v>
      </c>
      <c r="F62" s="24">
        <v>1086.84</v>
      </c>
      <c r="G62" s="27"/>
      <c r="H62" s="25">
        <v>38700.94</v>
      </c>
      <c r="I62" s="26">
        <f t="shared" si="1"/>
        <v>30960.752</v>
      </c>
      <c r="J62" s="1">
        <v>56</v>
      </c>
    </row>
    <row r="63" customHeight="1" spans="1:10">
      <c r="A63" s="13">
        <v>57</v>
      </c>
      <c r="B63" s="22" t="s">
        <v>374</v>
      </c>
      <c r="C63" s="23" t="s">
        <v>383</v>
      </c>
      <c r="D63" s="16" t="s">
        <v>322</v>
      </c>
      <c r="E63" s="16" t="s">
        <v>323</v>
      </c>
      <c r="F63" s="24">
        <v>632.13</v>
      </c>
      <c r="G63" s="27"/>
      <c r="H63" s="25">
        <v>20806.15</v>
      </c>
      <c r="I63" s="26">
        <f t="shared" si="1"/>
        <v>16644.92</v>
      </c>
      <c r="J63" s="1">
        <v>57</v>
      </c>
    </row>
    <row r="64" customHeight="1" spans="1:10">
      <c r="A64" s="13">
        <v>58</v>
      </c>
      <c r="B64" s="22" t="s">
        <v>374</v>
      </c>
      <c r="C64" s="23" t="s">
        <v>384</v>
      </c>
      <c r="D64" s="16" t="s">
        <v>322</v>
      </c>
      <c r="E64" s="16" t="s">
        <v>323</v>
      </c>
      <c r="F64" s="24">
        <v>396.02</v>
      </c>
      <c r="G64" s="27"/>
      <c r="H64" s="25">
        <v>13073.71</v>
      </c>
      <c r="I64" s="26">
        <f t="shared" si="1"/>
        <v>10458.968</v>
      </c>
      <c r="J64" s="1">
        <v>58</v>
      </c>
    </row>
    <row r="65" customHeight="1" spans="1:10">
      <c r="A65" s="13">
        <v>59</v>
      </c>
      <c r="B65" s="22" t="s">
        <v>374</v>
      </c>
      <c r="C65" s="23" t="s">
        <v>385</v>
      </c>
      <c r="D65" s="16" t="s">
        <v>322</v>
      </c>
      <c r="E65" s="16" t="s">
        <v>323</v>
      </c>
      <c r="F65" s="24">
        <v>1074.5</v>
      </c>
      <c r="G65" s="27"/>
      <c r="H65" s="25">
        <v>11901.76</v>
      </c>
      <c r="I65" s="26">
        <f t="shared" si="1"/>
        <v>9521.408</v>
      </c>
      <c r="J65" s="1">
        <v>59</v>
      </c>
    </row>
    <row r="66" customHeight="1" spans="1:10">
      <c r="A66" s="13">
        <v>60</v>
      </c>
      <c r="B66" s="22" t="s">
        <v>374</v>
      </c>
      <c r="C66" s="23" t="s">
        <v>386</v>
      </c>
      <c r="D66" s="16" t="s">
        <v>322</v>
      </c>
      <c r="E66" s="16" t="s">
        <v>323</v>
      </c>
      <c r="F66" s="24">
        <v>198493.61</v>
      </c>
      <c r="G66" s="27"/>
      <c r="H66" s="25">
        <v>721330</v>
      </c>
      <c r="I66" s="26">
        <f t="shared" si="1"/>
        <v>577064</v>
      </c>
      <c r="J66" s="1">
        <v>60</v>
      </c>
    </row>
    <row r="67" customHeight="1" spans="1:10">
      <c r="A67" s="13">
        <v>61</v>
      </c>
      <c r="B67" s="22" t="s">
        <v>374</v>
      </c>
      <c r="C67" s="23" t="s">
        <v>387</v>
      </c>
      <c r="D67" s="16" t="s">
        <v>388</v>
      </c>
      <c r="E67" s="16" t="s">
        <v>323</v>
      </c>
      <c r="F67" s="24">
        <v>1</v>
      </c>
      <c r="G67" s="27"/>
      <c r="H67" s="25">
        <v>67517.35</v>
      </c>
      <c r="I67" s="26">
        <f t="shared" si="1"/>
        <v>54013.88</v>
      </c>
      <c r="J67" s="1">
        <v>61</v>
      </c>
    </row>
    <row r="68" customHeight="1" spans="1:9">
      <c r="A68" s="13" t="s">
        <v>389</v>
      </c>
      <c r="B68" s="13"/>
      <c r="C68" s="28"/>
      <c r="D68" s="18"/>
      <c r="E68" s="18"/>
      <c r="F68" s="29"/>
      <c r="G68" s="27"/>
      <c r="H68" s="29">
        <f>SUM(H7:H67)</f>
        <v>3296476.33</v>
      </c>
      <c r="I68" s="26">
        <f>SUM(I7:I67)</f>
        <v>2594695.493</v>
      </c>
    </row>
    <row r="69" customHeight="1" spans="1:8">
      <c r="A69" s="30" t="str">
        <f>[3]基本情况!A18</f>
        <v>被评估单位填表人：</v>
      </c>
      <c r="B69" s="31"/>
      <c r="C69" s="31"/>
      <c r="D69" s="31"/>
      <c r="E69" s="31"/>
      <c r="F69" s="32"/>
      <c r="G69" s="33"/>
      <c r="H69" s="33"/>
    </row>
  </sheetData>
  <mergeCells count="14">
    <mergeCell ref="A1:I1"/>
    <mergeCell ref="A2:I2"/>
    <mergeCell ref="A3:D3"/>
    <mergeCell ref="H3:I3"/>
    <mergeCell ref="A4:D4"/>
    <mergeCell ref="H4:I4"/>
    <mergeCell ref="F5:H5"/>
    <mergeCell ref="A68:B68"/>
    <mergeCell ref="A5:A6"/>
    <mergeCell ref="B5:B6"/>
    <mergeCell ref="C5:C6"/>
    <mergeCell ref="D5:D6"/>
    <mergeCell ref="E5:E6"/>
    <mergeCell ref="I5:I6"/>
  </mergeCells>
  <hyperlinks>
    <hyperlink ref="A68:B68" location="'2-分类汇总'!A1" display="合   计"/>
    <hyperlink ref="A5:A6" location="'3-9存货汇总'!A1" display="序号"/>
  </hyperlinks>
  <pageMargins left="0.354330708661417" right="0.31496062992126" top="0.73" bottom="0.59" header="0.511811023622047" footer="0.68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固定资产盘点表</vt:lpstr>
      <vt:lpstr>存货盘点表</vt:lpstr>
      <vt:lpstr>2020.7固定资产评估表</vt:lpstr>
      <vt:lpstr>2021.10固定资产评估表</vt:lpstr>
      <vt:lpstr>2020.7存货评估表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涂婷</dc:creator>
  <cp:lastModifiedBy>Administrator</cp:lastModifiedBy>
  <dcterms:created xsi:type="dcterms:W3CDTF">2021-11-05T01:46:00Z</dcterms:created>
  <cp:lastPrinted>2021-12-08T01:56:00Z</cp:lastPrinted>
  <dcterms:modified xsi:type="dcterms:W3CDTF">2022-04-12T02:13:38Z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220A15024A4D4FB99BD9558747275EC1</vt:lpwstr>
  </property>
  <property fmtid="{D5CDD505-2E9C-101B-9397-08002B2CF9AE}" pid="3" name="KSOProductBuildVer">
    <vt:lpwstr>2052-11.1.0.11636</vt:lpwstr>
  </property>
</Properties>
</file>